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firstSheet="5" activeTab="11"/>
  </bookViews>
  <sheets>
    <sheet name="Total" sheetId="1" state="hidden" r:id="rId1"/>
    <sheet name="Økonomi-drift" sheetId="2" state="hidden" r:id="rId2"/>
    <sheet name="Plan og Teknik-drift" sheetId="3" state="hidden" r:id="rId3"/>
    <sheet name="Børn og Undervisning-drift" sheetId="4" state="hidden" r:id="rId4"/>
    <sheet name="Kultur og Fritid-drift" sheetId="5" state="hidden" r:id="rId5"/>
    <sheet name="Social og Sundhed-drift" sheetId="6" r:id="rId6"/>
    <sheet name="Arbejdsmarked og Integra.-drift" sheetId="7" state="hidden" r:id="rId7"/>
    <sheet name="Økonomi-anlæg" sheetId="8" state="hidden" r:id="rId8"/>
    <sheet name="Plan og Teknik-anlæg" sheetId="9" state="hidden" r:id="rId9"/>
    <sheet name="Børn og Undervisning-anlæg" sheetId="10" state="hidden" r:id="rId10"/>
    <sheet name="Kultur og Fritid-anlæg" sheetId="11" state="hidden" r:id="rId11"/>
    <sheet name="Social og Sundhed-anlæg" sheetId="12" r:id="rId12"/>
    <sheet name="Arbejdsmarked og Integra.-anlæg" sheetId="13" state="hidden" r:id="rId13"/>
    <sheet name="Byggemodning" sheetId="14" state="hidden" r:id="rId14"/>
    <sheet name="Salg af grunde" sheetId="15" state="hidden" r:id="rId15"/>
    <sheet name="Ark1" sheetId="16" state="hidden" r:id="rId16"/>
  </sheets>
  <definedNames>
    <definedName name="_xlnm.Print_Titles" localSheetId="3">'Børn og Undervisning-drift'!$6:$7</definedName>
    <definedName name="_xlnm.Print_Titles" localSheetId="4">'Kultur og Fritid-drift'!$6:$7</definedName>
    <definedName name="_xlnm.Print_Titles" localSheetId="8">'Plan og Teknik-anlæg'!$6:$7</definedName>
    <definedName name="_xlnm.Print_Titles" localSheetId="2">'Plan og Teknik-drift'!$6:$7</definedName>
    <definedName name="_xlnm.Print_Titles" localSheetId="5">'Social og Sundhed-drift'!$6:$7</definedName>
    <definedName name="_xlnm.Print_Titles" localSheetId="7">'Økonomi-anlæg'!$6:$7</definedName>
    <definedName name="_xlnm.Print_Titles" localSheetId="1">'Økonomi-drift'!$6:$7</definedName>
  </definedNames>
  <calcPr fullCalcOnLoad="1"/>
</workbook>
</file>

<file path=xl/sharedStrings.xml><?xml version="1.0" encoding="utf-8"?>
<sst xmlns="http://schemas.openxmlformats.org/spreadsheetml/2006/main" count="959" uniqueCount="642">
  <si>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</si>
  <si>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</si>
  <si>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</si>
  <si>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</si>
  <si>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</si>
  <si>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</si>
  <si>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</si>
  <si>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</si>
  <si>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</si>
  <si>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</si>
  <si>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</si>
  <si>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Virksomhed/område: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</si>
  <si>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</si>
  <si>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</si>
  <si>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</si>
  <si>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</si>
  <si>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</si>
  <si>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</si>
  <si>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</si>
  <si>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</si>
  <si>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Grundkapitalindskud</t>
  </si>
  <si>
    <t>Budget-overførsel i alt</t>
  </si>
  <si>
    <t>Social og Sundhed</t>
  </si>
  <si>
    <t>Udenfor rammen: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</si>
  <si>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</si>
  <si>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</si>
  <si>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</si>
  <si>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</si>
  <si>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</si>
  <si>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</si>
  <si>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</si>
  <si>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</si>
  <si>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</si>
  <si>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</si>
  <si>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Budget-
overførsler i alt</t>
  </si>
  <si>
    <t>Vuggestuen Isbjergparken</t>
  </si>
  <si>
    <t>Børneh. Enghuset, Agerbæk</t>
  </si>
  <si>
    <t>Børneh. Hedevang, Alslev</t>
  </si>
  <si>
    <t>Børneh. Naturligvis, Ansager</t>
  </si>
  <si>
    <t>Børneh. Kilden, Billum</t>
  </si>
  <si>
    <t>Børneh. Regnbuen, Horne</t>
  </si>
  <si>
    <t>Børneh. Svalehuset, Janderup</t>
  </si>
  <si>
    <t>Børneh. Lundparken, Lunde</t>
  </si>
  <si>
    <t>Børneh. Teglhuset, Nordenskov</t>
  </si>
  <si>
    <t>Børneh. Kastanjehaven, Næsbejrg</t>
  </si>
  <si>
    <t>Børneh. Mælkevejen, Nr. Nebel</t>
  </si>
  <si>
    <t>Børneh. Skovmusen, Oksbøl</t>
  </si>
  <si>
    <t>Oksbøl Børnehave</t>
  </si>
  <si>
    <t>Børneh. Lochmannsvej, Agerbæk</t>
  </si>
  <si>
    <t>Outrup Børnehave</t>
  </si>
  <si>
    <t>Starup Børnehave</t>
  </si>
  <si>
    <t>Børnehaven Trinbrættet, Sig</t>
  </si>
  <si>
    <t>Børneh. Møllehuset, Tistrup</t>
  </si>
  <si>
    <t>Børneh. Hoppeloppen</t>
  </si>
  <si>
    <t>Børneh. Højgårdsparken</t>
  </si>
  <si>
    <t>Børnehuset Sdr. Alle</t>
  </si>
  <si>
    <t>Børnehaven Kærhøgevej</t>
  </si>
  <si>
    <t>Børnehaven Smørhullet</t>
  </si>
  <si>
    <t>Søndermarken S/I</t>
  </si>
  <si>
    <t>Børnehaven Vestervold</t>
  </si>
  <si>
    <t>Børnehaven Østervang</t>
  </si>
  <si>
    <t>Vrøgum Børnehave</t>
  </si>
  <si>
    <t>Børneh. Mælkebøtten, Ølgod</t>
  </si>
  <si>
    <t>Børnehaven Skovly, Ølgod</t>
  </si>
  <si>
    <t>Børnehaven Søvang, Ølgod</t>
  </si>
  <si>
    <t>Ølgod Naturbørnehave</t>
  </si>
  <si>
    <t>Årre Børnehave</t>
  </si>
  <si>
    <t>Agerbæk Skole</t>
  </si>
  <si>
    <t>Agerbæk Specialklassen</t>
  </si>
  <si>
    <t>Agerbæk SFO</t>
  </si>
  <si>
    <t>Agerbæk SFO Satelitten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</si>
  <si>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</si>
  <si>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</si>
  <si>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</si>
  <si>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</si>
  <si>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</si>
  <si>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</si>
  <si>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</si>
  <si>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Blåvandshuk, Skovstjernen</t>
  </si>
  <si>
    <t>Samuelsgårdens SFO</t>
  </si>
  <si>
    <t>Brorsonskolen</t>
  </si>
  <si>
    <t>Brorsonskolen SFO</t>
  </si>
  <si>
    <t>Gårde Skole</t>
  </si>
  <si>
    <t>Gårde SFO</t>
  </si>
  <si>
    <t>Horne Skole</t>
  </si>
  <si>
    <t>Horne SFO</t>
  </si>
  <si>
    <t>Janderup Skole</t>
  </si>
  <si>
    <t>Janderup SFO</t>
  </si>
  <si>
    <t>Lindbjerg Skole</t>
  </si>
  <si>
    <t>Lunde-Kvong Skole</t>
  </si>
  <si>
    <t>Lunde-Kvong SFO</t>
  </si>
  <si>
    <t>Lykkesgårdskolen</t>
  </si>
  <si>
    <t>AKT Gruppen, 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</si>
  <si>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</si>
  <si>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</si>
  <si>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</si>
  <si>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</si>
  <si>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</si>
  <si>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</si>
  <si>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</si>
  <si>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</si>
  <si>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</si>
  <si>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Nr. Nebel Skole specialklassen</t>
  </si>
  <si>
    <t>Nørre Nebel SFO</t>
  </si>
  <si>
    <t>Outrup Skole</t>
  </si>
  <si>
    <t>Outrup SFO</t>
  </si>
  <si>
    <t>Sct. Jacobi Skole</t>
  </si>
  <si>
    <t>Jacobi SFO</t>
  </si>
  <si>
    <t>Skovlund Skole</t>
  </si>
  <si>
    <t>Starup Skole</t>
  </si>
  <si>
    <t>Starup SFO</t>
  </si>
  <si>
    <t>Thorstrup Skole</t>
  </si>
  <si>
    <t>Tistrup Skole</t>
  </si>
  <si>
    <t>Tistrup Skole Spec.kl. generelle</t>
  </si>
  <si>
    <t>Tistrup Skole Akt. Specifikke</t>
  </si>
  <si>
    <t>Tistrup SFO</t>
  </si>
  <si>
    <t>Tistrup SFO E-gruppen</t>
  </si>
  <si>
    <t>Årre Skole</t>
  </si>
  <si>
    <t>Årre SFO</t>
  </si>
  <si>
    <t>Ungdomsskolen</t>
  </si>
  <si>
    <t>Virksomheden skoler:</t>
  </si>
  <si>
    <t>Pulje vedr. efteruddannelse af lærere</t>
  </si>
  <si>
    <t>Trepartsmidler - fordelt til Børn- og Unge</t>
  </si>
  <si>
    <t>Staben Skoler</t>
  </si>
  <si>
    <t>Staben Dagtilbud</t>
  </si>
  <si>
    <t>510.001 / 513.001</t>
  </si>
  <si>
    <t>301 m.fl</t>
  </si>
  <si>
    <t>Staben Skoler - specialundervisning/specialskoler m.m. 100% overførsel</t>
  </si>
  <si>
    <t>Børn, Unge og Familie</t>
  </si>
  <si>
    <t>Børn, Unge og Familie - Børn og unge med særlige behov - 100% overførsel</t>
  </si>
  <si>
    <t>520 m.fl.</t>
  </si>
  <si>
    <t>Dagpasning lederudvikling</t>
  </si>
  <si>
    <t>Virksomheden Dagtilbud:</t>
  </si>
  <si>
    <t>Samuelsgården Fritids- og Ungd.</t>
  </si>
  <si>
    <t>Højgården skolefritidsklub</t>
  </si>
  <si>
    <t>Outrup skolen ved Engen</t>
  </si>
  <si>
    <t>Skolen ved Skoven</t>
  </si>
  <si>
    <t>Skolen ved Skoven SFO</t>
  </si>
  <si>
    <t>Ungdomsskolen:</t>
  </si>
  <si>
    <t>Beach Party</t>
  </si>
  <si>
    <t>Friluftsaktivitet/Blåvandshuk</t>
  </si>
  <si>
    <t>Musikudstyr Open Air</t>
  </si>
  <si>
    <t>PPR</t>
  </si>
  <si>
    <t>Børnetandplejen</t>
  </si>
  <si>
    <t>Virksomheden Drift</t>
  </si>
  <si>
    <t>Ølgod Byskole</t>
  </si>
  <si>
    <t>Ølgod Byskole SFO</t>
  </si>
  <si>
    <t>Tippen - skoledel</t>
  </si>
  <si>
    <t>Tippen - Døgndel</t>
  </si>
  <si>
    <t>Bibliotek</t>
  </si>
  <si>
    <t>Harmonisering af betaling for skolebrug</t>
  </si>
  <si>
    <t>Primært engergibesparende foranstalt.</t>
  </si>
  <si>
    <t>Børneteater</t>
  </si>
  <si>
    <t>Varde Byråds kunstudvalg</t>
  </si>
  <si>
    <t>Andre Kulturelle formål</t>
  </si>
  <si>
    <t>Start- og udviklingspuljen</t>
  </si>
  <si>
    <t>Tilskud til Frivilligt socialt arbejde</t>
  </si>
  <si>
    <t>Socialpsykiatrien</t>
  </si>
  <si>
    <t>Socialpsykiatrien Slotsgade</t>
  </si>
  <si>
    <t>Sundhedscenteret m.fl.</t>
  </si>
  <si>
    <t>Botilbud hjemmevejledningen</t>
  </si>
  <si>
    <t>Pensionat Center Bøgely</t>
  </si>
  <si>
    <t>Ølgod - Fælles friareal omkring Storegade/Torvet (Apotekerhaven)</t>
  </si>
  <si>
    <t>Virksomhed:</t>
  </si>
  <si>
    <t>Ølgod - Områdefornyelse i Ølgod by (P2)</t>
  </si>
  <si>
    <t>Bygningsfornyelse - Varde kommune - generel 2007</t>
  </si>
  <si>
    <t>Ølgod - Bygningsfornyelse P1 (del af områdefornyelse)</t>
  </si>
  <si>
    <t>Etablering af salthal</t>
  </si>
  <si>
    <t>Gl. varde Cykelstier i.f.m ny Sct. Jacobi Skole</t>
  </si>
  <si>
    <t>Gl. Varde - Cykelbaner i Sig</t>
  </si>
  <si>
    <t>Ølgod - stier</t>
  </si>
  <si>
    <t>Ølgod - Renov. af torv i Tistrup</t>
  </si>
  <si>
    <t>Stianlæg overfor Skolevej Varde</t>
  </si>
  <si>
    <t>Trafikregulering af krydset Pramstedvej/Vestervold, Varde</t>
  </si>
  <si>
    <t>Cykelsti fra Tistrup til Horne</t>
  </si>
  <si>
    <t>Cykelsti fra Vittarp til Outrup</t>
  </si>
  <si>
    <t>Ølgod Helhedsplan</t>
  </si>
  <si>
    <t>Vejdir. Plan for "Sanering af jernbane og driftsoverkørsel"</t>
  </si>
  <si>
    <t xml:space="preserve">Campus - Ny stamvej </t>
  </si>
  <si>
    <t>Bygningsfornyelse - Varde kommune - generel 2009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</si>
  <si>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</si>
  <si>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</si>
  <si>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</si>
  <si>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</si>
  <si>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</si>
  <si>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</si>
  <si>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</si>
  <si>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</si>
  <si>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</si>
  <si>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</si>
  <si>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</si>
  <si>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</si>
  <si>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</si>
  <si>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</si>
  <si>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</si>
  <si>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</si>
  <si>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</si>
  <si>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</si>
  <si>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</si>
  <si>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</si>
  <si>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</si>
  <si>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</si>
  <si>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</si>
  <si>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</si>
  <si>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</si>
  <si>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Fast ejd. - Fælles formål</t>
  </si>
  <si>
    <t>Driftsbygn.og -pladser</t>
  </si>
  <si>
    <t>02.32.30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</si>
  <si>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</si>
  <si>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</si>
  <si>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</si>
  <si>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</si>
  <si>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</si>
  <si>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</si>
  <si>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</si>
  <si>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Administrationsbygninger</t>
  </si>
  <si>
    <t>06.45.50</t>
  </si>
  <si>
    <t>Faste ejend.- Beboelse</t>
  </si>
  <si>
    <t>Faste ejend.- Fælles formål</t>
  </si>
  <si>
    <t>00.25.11</t>
  </si>
  <si>
    <t>Faste ejend.- Andre faste ejd.</t>
  </si>
  <si>
    <t>00.25.13</t>
  </si>
  <si>
    <t>Redningsberedskab</t>
  </si>
  <si>
    <t>00.58.95</t>
  </si>
  <si>
    <t>Virksomheden Teknik og Miljø</t>
  </si>
  <si>
    <t>Blåvandshuk - Blåvand Fyr</t>
  </si>
  <si>
    <t>Ledelsessekretariatet</t>
  </si>
  <si>
    <t>Jordforurening</t>
  </si>
  <si>
    <t>Øvr. planl., unders.,tilsyn mv.</t>
  </si>
  <si>
    <t>Øvr.planl.,unders.,tilsyn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</si>
  <si>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</si>
  <si>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</si>
  <si>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</si>
  <si>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</si>
  <si>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</si>
  <si>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</si>
  <si>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</si>
  <si>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</si>
  <si>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</si>
  <si>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</si>
  <si>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Borgerservice</t>
  </si>
  <si>
    <t>Jobcenter</t>
  </si>
  <si>
    <t>Voksenservice</t>
  </si>
  <si>
    <t>06.45.51</t>
  </si>
  <si>
    <t>Udenfor rammen - 100% overførsel:</t>
  </si>
  <si>
    <t>Ledelsessekretariatet:</t>
  </si>
  <si>
    <t>Projekt - projektleder</t>
  </si>
  <si>
    <t>Ledelsesløn</t>
  </si>
  <si>
    <t>Staben Økonomi:</t>
  </si>
  <si>
    <t>Risikostyring</t>
  </si>
  <si>
    <t>Direktionen:</t>
  </si>
  <si>
    <t>3-partsmidler</t>
  </si>
  <si>
    <t>Pulje til barsel</t>
  </si>
  <si>
    <t>Pulje til langtidssygdom</t>
  </si>
  <si>
    <t>06.52.70</t>
  </si>
  <si>
    <t>Elektronisk jobdatabase</t>
  </si>
  <si>
    <t>Fælles uddannelseskonto</t>
  </si>
  <si>
    <t>Personalegoder</t>
  </si>
  <si>
    <t>Staben Sundhed og Ældre</t>
  </si>
  <si>
    <t>Projekt - Landsbypedeller</t>
  </si>
  <si>
    <t>Aftale om miljøgodkendelse af</t>
  </si>
  <si>
    <t>landbrug</t>
  </si>
  <si>
    <t>06.45.53</t>
  </si>
  <si>
    <t>Campus</t>
  </si>
  <si>
    <t>Sandflugt</t>
  </si>
  <si>
    <t>00.38.54</t>
  </si>
  <si>
    <t>488.10.696-07</t>
  </si>
  <si>
    <t>Oksbøl Vandrehjem</t>
  </si>
  <si>
    <t>035.066</t>
  </si>
  <si>
    <t>Markedsføring</t>
  </si>
  <si>
    <t>Medlemstilskud</t>
  </si>
  <si>
    <t>Byggemodning, Boligformål</t>
  </si>
  <si>
    <t>Byggemodning, Erhvervsformål</t>
  </si>
  <si>
    <t>Ombygning af strækning af Blåvandvej i Blåvand by</t>
  </si>
  <si>
    <t>Trakfiksikkerhedsplaner</t>
  </si>
  <si>
    <t>Bro på Hoddemarkvej</t>
  </si>
  <si>
    <t>Renovering af Storegade, Tistrup</t>
  </si>
  <si>
    <t>Pulje til cykelstier 2010</t>
  </si>
  <si>
    <t xml:space="preserve">Cykelsti Kvongvej </t>
  </si>
  <si>
    <t xml:space="preserve">Cykelsti Gunderupvej </t>
  </si>
  <si>
    <t>Bygningsfornyelse - Varde kommune - generel 2010</t>
  </si>
  <si>
    <t>Energibesparende foranstaltninger</t>
  </si>
  <si>
    <t>Salg af Frederiksberg 13A-B, Henne</t>
  </si>
  <si>
    <t>Vestervold 13, Varde - udskiftning af tag</t>
  </si>
  <si>
    <t>Agerbæk skole - udskiftning af tag</t>
  </si>
  <si>
    <t>Anlæg - Byggemodning</t>
  </si>
  <si>
    <t>Byggemodning</t>
  </si>
  <si>
    <t>Anlæg - Salg af grunde</t>
  </si>
  <si>
    <t>Salg af grunde</t>
  </si>
  <si>
    <t>4 udenfor rammen med 100% overførsel</t>
  </si>
  <si>
    <t>Fagstab Social og Sundhed</t>
  </si>
  <si>
    <t>488/532</t>
  </si>
  <si>
    <t>Frit Valg Nord/Øst Fælles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</si>
  <si>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</si>
  <si>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</si>
  <si>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</si>
  <si>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</si>
  <si>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</si>
  <si>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</si>
  <si>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</si>
  <si>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Socialpsykiatrien Søndergade 44</t>
  </si>
  <si>
    <t>Hjemmesygeplejen</t>
  </si>
  <si>
    <t>Sundhedscenteret Projekter</t>
  </si>
  <si>
    <t>Kompetenceudviklingsmidler</t>
  </si>
  <si>
    <t>Hjælpemiddeldepot</t>
  </si>
  <si>
    <t>Tandplejen (Social og Sundhed)</t>
  </si>
  <si>
    <t>Bærbare batterier</t>
  </si>
  <si>
    <t>00.52.85</t>
  </si>
  <si>
    <t>Kollektiv trafik - Ølgod stat.</t>
  </si>
  <si>
    <t>301+513mfl</t>
  </si>
  <si>
    <t>Låneoptagelse vedr. energibesparende foranstaltninger</t>
  </si>
  <si>
    <t>Centerområde Midt: Overførsel nedsættes til 5% af nettodrift indenfor rammen</t>
  </si>
  <si>
    <t>Centerområde Vest: Overførsel nedsættes til 5% af nettodrift indenfor rammen</t>
  </si>
  <si>
    <t>Projekt - udviklingsråd</t>
  </si>
  <si>
    <t>Projekt - styringsnetværk</t>
  </si>
  <si>
    <t>Lederløn - indenfor direktionens ramme:</t>
  </si>
  <si>
    <t>Venskabsby, stævne og besøg</t>
  </si>
  <si>
    <t>Forsikring</t>
  </si>
  <si>
    <t>Tyveri og løsøre</t>
  </si>
  <si>
    <t>06.52.74</t>
  </si>
  <si>
    <t>Arbejdsmiljø</t>
  </si>
  <si>
    <t>Arbejdsmiljøuddannelse</t>
  </si>
  <si>
    <t>MED-kurser</t>
  </si>
  <si>
    <t>Akut-bidrag 1 øres pulje</t>
  </si>
  <si>
    <t>Projekt de unge skal i gang</t>
  </si>
  <si>
    <t>Fagstab Børn og Unge</t>
  </si>
  <si>
    <t>Idrætskoordinator</t>
  </si>
  <si>
    <t>Lokal beskæftigelsesråd</t>
  </si>
  <si>
    <t>485.01.870-08</t>
  </si>
  <si>
    <t>Den kulturelle rygsæk</t>
  </si>
  <si>
    <t>Breddeidræt (kode 4 100%)</t>
  </si>
  <si>
    <t>030</t>
  </si>
  <si>
    <t>Projekt Eget hjem - Center Bøgely</t>
  </si>
  <si>
    <t>Projekt idræt leg og bevægelse i SFO</t>
  </si>
  <si>
    <t>Sprogvejledere til dagtilbud</t>
  </si>
  <si>
    <t>Børnemiljø</t>
  </si>
  <si>
    <t>Projekt Den Gamle Købmandsgård</t>
  </si>
  <si>
    <t>10. klassecentrets andel vedr. Campus</t>
  </si>
  <si>
    <t>Renovering af anlægspulje skolerne</t>
  </si>
  <si>
    <t>Renovering og etablering af lejepladser skoler/dagtilbud</t>
  </si>
  <si>
    <t xml:space="preserve">Renovering og anlægspulje på daginstitutionsområdet. </t>
  </si>
  <si>
    <t>Ny børnehave i Agerbæk</t>
  </si>
  <si>
    <t xml:space="preserve">Ny dagtilbudsstruktur i Ølgod. </t>
  </si>
  <si>
    <t>Byggemodning, Bolig  tilslut.bidrag</t>
  </si>
  <si>
    <t>Undersøgelse af vandrehjem</t>
  </si>
  <si>
    <t>Fritidsklubben Isbj.parken, SFO 2</t>
  </si>
  <si>
    <t>Juniorklubben Isbj.parken SFO3</t>
  </si>
  <si>
    <t>Thorstrup SFO</t>
  </si>
  <si>
    <t>06.42.42</t>
  </si>
  <si>
    <t>Integrationsråd</t>
  </si>
  <si>
    <t>Servicearealer, Aktivitetscenter Ølgod</t>
  </si>
  <si>
    <t>018.804</t>
  </si>
  <si>
    <t>018.817</t>
  </si>
  <si>
    <t>Ældreboliger, Aktivitetscenter Ølgod</t>
  </si>
  <si>
    <t>530.813</t>
  </si>
  <si>
    <t>Ældreboliger, Ansager områdecenter</t>
  </si>
  <si>
    <t>530.815</t>
  </si>
  <si>
    <t>Ældreboliger, Tistruplund områdecenter</t>
  </si>
  <si>
    <t>530.816</t>
  </si>
  <si>
    <t>532.820</t>
  </si>
  <si>
    <t>Etabl. af kølekapacitet i modtagekøkkener</t>
  </si>
  <si>
    <t>532.830</t>
  </si>
  <si>
    <r>
      <t>10. kl.-delen er</t>
    </r>
    <r>
      <rPr>
        <sz val="10"/>
        <rFont val="Arial"/>
        <family val="2"/>
      </rPr>
      <t xml:space="preserve"> flyttet til Udvalg for Børn og Undervisning</t>
    </r>
  </si>
  <si>
    <t>Børn, Unge og Familie - sundhedsplejen</t>
  </si>
  <si>
    <t>Staben Social &amp; Sundhed</t>
  </si>
  <si>
    <t>Køb/Salg af grunde</t>
  </si>
  <si>
    <t>Bundne budgetoverførsler fra 2010 og tidligere år</t>
  </si>
  <si>
    <t>Bundne budgetover-
førsler fra 2010 og tidligere år</t>
  </si>
  <si>
    <t>+ = overskud,  - =  underskud</t>
  </si>
  <si>
    <t>Bundne budget-
overførsler fra 2010 og tidligere år</t>
  </si>
  <si>
    <t>Budgetoverførsel fra 2011 til 2012</t>
  </si>
  <si>
    <t>Bundne budget-overførsler fra 2010 og tidligere år</t>
  </si>
  <si>
    <t>532.04</t>
  </si>
  <si>
    <t>533.12.696.05</t>
  </si>
  <si>
    <t>010.820</t>
  </si>
  <si>
    <t>011.815</t>
  </si>
  <si>
    <t>013.806</t>
  </si>
  <si>
    <t>013.820</t>
  </si>
  <si>
    <t>015.805</t>
  </si>
  <si>
    <t>015.806</t>
  </si>
  <si>
    <t>015.809</t>
  </si>
  <si>
    <t>015.811</t>
  </si>
  <si>
    <t>015.812</t>
  </si>
  <si>
    <t>002.202</t>
  </si>
  <si>
    <t>002.203</t>
  </si>
  <si>
    <t>482/532</t>
  </si>
  <si>
    <t>Social og Handicap</t>
  </si>
  <si>
    <t>Projekt: Det sunde liv i kørestol</t>
  </si>
  <si>
    <t>Projekter og trepartmidler</t>
  </si>
  <si>
    <t>Socialpsykiatrien: Overførsel nedsættes til 5% af nettodrift indenfor rammen</t>
  </si>
  <si>
    <t>Servicearealtilskud, Aktivitetscenter Ølgod</t>
  </si>
  <si>
    <t>018.806</t>
  </si>
  <si>
    <t>Servicearealer Ansager områdecenter</t>
  </si>
  <si>
    <t>018.818</t>
  </si>
  <si>
    <t>Servicearealer Tistruplund</t>
  </si>
  <si>
    <t>018.819</t>
  </si>
  <si>
    <t>Servicearealer Skovhøj, Oksbøl</t>
  </si>
  <si>
    <t>018.824</t>
  </si>
  <si>
    <t>018.828</t>
  </si>
  <si>
    <t>018.851</t>
  </si>
  <si>
    <t>Servicearealtilskud, Skovhøj Oksbøl</t>
  </si>
  <si>
    <t>018.852</t>
  </si>
  <si>
    <t>Anlægspulje til plejeboliger (netto)</t>
  </si>
  <si>
    <t>530.821</t>
  </si>
  <si>
    <t>Etablering af sygeplejeklinikker</t>
  </si>
  <si>
    <t>532.834</t>
  </si>
  <si>
    <t>-</t>
  </si>
  <si>
    <t>Kompetenceudv. overføres ikke</t>
  </si>
  <si>
    <t>Grønne områder/naturpladser</t>
  </si>
  <si>
    <t>Udenfor rammen - 100% overførsel</t>
  </si>
  <si>
    <t>Miljøbesk.- Outrup Motorcross</t>
  </si>
  <si>
    <t>Renovering af fruluftscenen i Arnbjerg</t>
  </si>
  <si>
    <t>020.835</t>
  </si>
  <si>
    <t>Gadelys - Styring af tændtiderne</t>
  </si>
  <si>
    <t>211.825</t>
  </si>
  <si>
    <t>Varde Bymidte - planlægning -</t>
  </si>
  <si>
    <t>Cykelsti Nymindegabvej</t>
  </si>
  <si>
    <t>Cykelsti Strandvejen</t>
  </si>
  <si>
    <t>Søndermarksvej/Ribevej, Varde</t>
  </si>
  <si>
    <t>Cykelsti Nordenskov - Øse</t>
  </si>
  <si>
    <t>Cykelsti langs Klintingvej, Stausø - forlængelse</t>
  </si>
  <si>
    <t>Køb af areal til anlæg af p-pladser i Henne</t>
  </si>
  <si>
    <t>Cykelstien Strandvejen fra Klintingvej til N. Fiddevej</t>
  </si>
  <si>
    <t>Musik- og billedskolen</t>
  </si>
  <si>
    <t>363/364</t>
  </si>
  <si>
    <t>031.049</t>
  </si>
  <si>
    <t>Driftsudgifter og anskaffelser udendørsanlæg</t>
  </si>
  <si>
    <t>035.007</t>
  </si>
  <si>
    <t>Agerbæk og Fåborg klubhus og stadion</t>
  </si>
  <si>
    <t>Lokaletilskud</t>
  </si>
  <si>
    <t xml:space="preserve">Bowling-bankgaranti </t>
  </si>
  <si>
    <t>Tidligere VUC bygning</t>
  </si>
  <si>
    <t>013.860</t>
  </si>
  <si>
    <t>Energirigtig renovering - idrætsanlæg</t>
  </si>
  <si>
    <t>I.T.  Fagsystem</t>
  </si>
  <si>
    <t>Fagsystem</t>
  </si>
  <si>
    <t>Fælles bonus/præmiebeløb til ekstraordinære elever, 2010</t>
  </si>
  <si>
    <t>Fælles bonus/præmiebeløb til ekstraordinære elever, 2011</t>
  </si>
  <si>
    <t>ESDH-system</t>
  </si>
  <si>
    <t>Pulje til løn i opsigelsesperiode, sparekatalog</t>
  </si>
  <si>
    <t>Diverse, forsikringer</t>
  </si>
  <si>
    <t>Kompetanceudviklingsmidler, staben</t>
  </si>
  <si>
    <t>Projekt - perronen</t>
  </si>
  <si>
    <t>Rollemodelprojekt</t>
  </si>
  <si>
    <t>Forældrerolleprojekt</t>
  </si>
  <si>
    <t>Social- &amp; handicapservice</t>
  </si>
  <si>
    <t>Styrket efteruddannelse-ADL</t>
  </si>
  <si>
    <t>Investering i energibesparende foranstaltninger</t>
  </si>
  <si>
    <t>Vandhandlerplaner</t>
  </si>
  <si>
    <t>Miljøtilsyn, brugerbetaling</t>
  </si>
  <si>
    <t>Projekt Videotolkning</t>
  </si>
  <si>
    <t>Andre fritidsfaciliteter-tidl. Vandrehjem</t>
  </si>
  <si>
    <t>00.32.35</t>
  </si>
  <si>
    <t>Dagplejen</t>
  </si>
  <si>
    <t>Sct. Jacobi 10iCampus</t>
  </si>
  <si>
    <t>485…</t>
  </si>
  <si>
    <t>I alt indenfor rammen</t>
  </si>
  <si>
    <t>KOMPAS</t>
  </si>
  <si>
    <t>Nye metoder til forebygelse af traumatisering hos børn i familier præget af PTSD</t>
  </si>
  <si>
    <t>Tistrup Stationsskole - restbeløb</t>
  </si>
  <si>
    <t>Vikardækning - Diplomuddannelse på børne-og ungeområdet i 2011-2014</t>
  </si>
  <si>
    <t>301812</t>
  </si>
  <si>
    <t>301818</t>
  </si>
  <si>
    <t>301819</t>
  </si>
  <si>
    <t>301821</t>
  </si>
  <si>
    <t>Skole-IT opgradering/omlægning</t>
  </si>
  <si>
    <t>301822</t>
  </si>
  <si>
    <t>Space</t>
  </si>
  <si>
    <t>301823</t>
  </si>
  <si>
    <t>10iCampus Etablering</t>
  </si>
  <si>
    <t>301841</t>
  </si>
  <si>
    <t>Nordenskov Skole legeplads</t>
  </si>
  <si>
    <t>301847</t>
  </si>
  <si>
    <t>Skovlund Skole multibane</t>
  </si>
  <si>
    <t>301848</t>
  </si>
  <si>
    <t>Starup Skole smartboards</t>
  </si>
  <si>
    <t>301849</t>
  </si>
  <si>
    <t>Tistrup Skole skur</t>
  </si>
  <si>
    <t>301852</t>
  </si>
  <si>
    <t>Sct. Jacobi Skole cykler</t>
  </si>
  <si>
    <t>301866</t>
  </si>
  <si>
    <t>Agerbæk Skole smartboards</t>
  </si>
  <si>
    <t>301867</t>
  </si>
  <si>
    <t>Lykkesgårdskolen renovering af specialafdeling</t>
  </si>
  <si>
    <t>485850</t>
  </si>
  <si>
    <t>Ombygning af Lerpøtvej 50</t>
  </si>
  <si>
    <t>510801</t>
  </si>
  <si>
    <t>513807</t>
  </si>
  <si>
    <t>513808</t>
  </si>
  <si>
    <t>513811</t>
  </si>
  <si>
    <t>Bhv. Lundparken</t>
  </si>
  <si>
    <t>513813</t>
  </si>
  <si>
    <t>Børnehuset Sdr. Allé</t>
  </si>
  <si>
    <t>513819</t>
  </si>
  <si>
    <t>Starup bhv</t>
  </si>
  <si>
    <t>513820</t>
  </si>
  <si>
    <t>Bhv. Teglhuset modtagergruppe</t>
  </si>
  <si>
    <t>513821</t>
  </si>
  <si>
    <t>Bhv. Trinbrættet retablering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</si>
  <si>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</si>
  <si>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</si>
  <si>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</si>
  <si>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</si>
  <si>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</si>
  <si>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</si>
  <si>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Bhv. Teglhuset - tarzanbane</t>
  </si>
  <si>
    <t>513850</t>
  </si>
  <si>
    <t>I alt udenfor rammen</t>
  </si>
  <si>
    <t>Lederløn - indenfor rammen</t>
  </si>
  <si>
    <t>Ledelse og administration</t>
  </si>
  <si>
    <t>Vintervedligeholdelse</t>
  </si>
  <si>
    <t>02.28.14</t>
  </si>
  <si>
    <t>Administrationsbygninger,  7-2, fælles</t>
  </si>
  <si>
    <t>Administrationsbygninger,  7-2, BCV</t>
  </si>
  <si>
    <t>Administrationsbygninger,  7-2, Bytoften</t>
  </si>
  <si>
    <t>005.823</t>
  </si>
  <si>
    <t>005.827</t>
  </si>
  <si>
    <t>Køb af del af matr.nr. 6a Fåborg by</t>
  </si>
  <si>
    <t>Samling af brand og redningsberedskab</t>
  </si>
  <si>
    <t>013.822</t>
  </si>
  <si>
    <t>VUC-bygning, facaderenovering</t>
  </si>
  <si>
    <t>013.862</t>
  </si>
  <si>
    <t>Salg af Vestergade 27, Oksbøl</t>
  </si>
  <si>
    <t>013.863</t>
  </si>
  <si>
    <t>Salg af Birkegade 20, Årre</t>
  </si>
  <si>
    <t>013.866</t>
  </si>
  <si>
    <t>Skoler - fælles</t>
  </si>
  <si>
    <t>301.801</t>
  </si>
  <si>
    <t>Lykkegårdsskolen - ventilationsanlæg</t>
  </si>
  <si>
    <t>Investeringer vedr. energibesparende foranstaltninger</t>
  </si>
  <si>
    <t>Investeringer som følge af sparekatalog</t>
  </si>
  <si>
    <t>Salg af Kirkegade, Oksbøl</t>
  </si>
  <si>
    <t>Salg af Skolegade 2 og 4 i Ølgod</t>
  </si>
  <si>
    <t>Budgetoverførsler fra 2012 til 2013</t>
  </si>
  <si>
    <t>Budget-
overførsel fra 2012 til 2013</t>
  </si>
  <si>
    <t>Korr. budget 2012</t>
  </si>
  <si>
    <t>Regnskab 2012</t>
  </si>
  <si>
    <t>Budgetoverførsel fra 2012 til 2013</t>
  </si>
  <si>
    <t>19279-13</t>
  </si>
  <si>
    <t>19298-13</t>
  </si>
  <si>
    <t>Social og handicapservice: Udligning af negativ overførsel som følge af manglende budget tidligere år</t>
  </si>
  <si>
    <t>19308-13</t>
  </si>
  <si>
    <t>19318-13</t>
  </si>
  <si>
    <t>Frit Valg Fælles overførsel endsætte til 5% af nettobudgettet indenfor rammen</t>
  </si>
  <si>
    <t>19324-13</t>
  </si>
  <si>
    <t>Frit Valg Nord Øst mobiltelefon</t>
  </si>
  <si>
    <t>2 Udenfor Rammen tilretninger</t>
  </si>
  <si>
    <t>Frit Valg NORD Øst</t>
  </si>
  <si>
    <t>19328-13</t>
  </si>
  <si>
    <t>Frit Valg Midt/Vest Overførsel nedsættes til 5% af afregningsbeløb 2012</t>
  </si>
  <si>
    <t>19339-13</t>
  </si>
  <si>
    <t>Centerområde Syd/øst</t>
  </si>
  <si>
    <t>Overflyttet til Genhusning Ansager område center</t>
  </si>
  <si>
    <t>19348-13</t>
  </si>
  <si>
    <t>Centerområde Syd/øst: Overførsel nedsættes til 5% af afregningsbeløbet</t>
  </si>
  <si>
    <t>532.39</t>
  </si>
  <si>
    <t xml:space="preserve">Centerområde Syd/Øst overflytning Genhusning Ansager </t>
  </si>
  <si>
    <t>Centerområde Nord/Vest</t>
  </si>
  <si>
    <t>19358-3</t>
  </si>
  <si>
    <t>19358-13</t>
  </si>
  <si>
    <t>11640-13</t>
  </si>
  <si>
    <t>16344-13</t>
  </si>
  <si>
    <t>19360-13</t>
  </si>
  <si>
    <t>16346-13</t>
  </si>
  <si>
    <t>16347-13</t>
  </si>
  <si>
    <t>Socialpsykiatrien slotsgade buskonto</t>
  </si>
  <si>
    <t>Socilapsykiatrien Søndergade buskonto</t>
  </si>
  <si>
    <t>18368-13</t>
  </si>
  <si>
    <t>Hjemmesygeplejen projekter og kompetencemidler</t>
  </si>
  <si>
    <t>19367-13</t>
  </si>
  <si>
    <t>19369-13</t>
  </si>
  <si>
    <t>19372-13</t>
  </si>
  <si>
    <t>16348-13</t>
  </si>
  <si>
    <t>Centerområde Syd/øst. Tilpasning af genhusningsbeløb overflytttet indenfor rammen</t>
  </si>
  <si>
    <t>Handicap og Beskæftigelse arv</t>
  </si>
  <si>
    <t>22282-13</t>
  </si>
  <si>
    <t>Lunden Kompetencemidler</t>
  </si>
  <si>
    <t>Nedskrivning af overførsel</t>
  </si>
  <si>
    <t>Frit Valg Midt vest personaleforening</t>
  </si>
  <si>
    <t>Voksenservice reduktion max 5% evt. overførsel til udenfor rammen + tillæg af 20.000 kr. til lerpøtvej</t>
  </si>
  <si>
    <t>Socialpyikiatrien Sltosgade: Overførsel nedsættes til 5% af nettodrift indenfor rammen fradrag 30000 vaskemaskine</t>
  </si>
  <si>
    <t>Afsluttet</t>
  </si>
  <si>
    <t>nej</t>
  </si>
  <si>
    <t>Servicearealer, Æblehaven Næsbjerg</t>
  </si>
  <si>
    <t>018815</t>
  </si>
  <si>
    <t>Serveceareal tilskud , Ansager</t>
  </si>
  <si>
    <t>018.822</t>
  </si>
  <si>
    <t>ja</t>
  </si>
  <si>
    <t xml:space="preserve">Servicearealer, ældreb. For handicappede Oksbøl </t>
  </si>
  <si>
    <t>018.826</t>
  </si>
  <si>
    <t>Servicearealtilskud for ældreb. For handicappede Oksbøl</t>
  </si>
  <si>
    <t>018.827</t>
  </si>
  <si>
    <t>Renovering af tag, Lyngparken 1, Varde</t>
  </si>
  <si>
    <t>Servicearealtilskud, Alternativ plejecenter, Varde</t>
  </si>
  <si>
    <t>Ombygning af køkken, Krogen 3</t>
  </si>
  <si>
    <t>523823</t>
  </si>
  <si>
    <t>Ældreboliger Boptilbud ved Krogen</t>
  </si>
  <si>
    <t>530817</t>
  </si>
  <si>
    <t xml:space="preserve">4 almene ældreboliger i Oksbøl til handicappede </t>
  </si>
  <si>
    <t>530.819</t>
  </si>
  <si>
    <t>Nedlæggelse af 10 almene ældreboliger i Tistrup</t>
  </si>
  <si>
    <t>530822</t>
  </si>
  <si>
    <t>Netto komm.tab v/nedlæggelse af 4 boliger i Outrup og salg af bygningen til andet formål</t>
  </si>
  <si>
    <t>530823</t>
  </si>
  <si>
    <t>Nedlæggelse af ældreboliger Vardevej 16 og 18, sig</t>
  </si>
  <si>
    <t>530824</t>
  </si>
  <si>
    <t>Udvidelse ogOmlægn. af madproduktion Carolineparken</t>
  </si>
  <si>
    <t>ABA-anlæg, trædemåtter, nødkaldsforb. Mm</t>
  </si>
  <si>
    <t>532835</t>
  </si>
  <si>
    <t>Nyt Køkken i daghjemmet på Vinkelvejcenter, Ølgod</t>
  </si>
  <si>
    <t>532836</t>
  </si>
  <si>
    <t>Pavillion til Vinkelvejcenter, Ølgod</t>
  </si>
  <si>
    <t>532837</t>
  </si>
  <si>
    <t>Pavillion til Skovhøj, Oksbøl</t>
  </si>
  <si>
    <t>532838</t>
  </si>
  <si>
    <t>Etablering af tyvetialarm/adgangskontrol Frisvadvej 1A</t>
  </si>
  <si>
    <t>532839</t>
  </si>
  <si>
    <t>Renovering af Skur, Helle Plejecenter</t>
  </si>
  <si>
    <t>532841</t>
  </si>
  <si>
    <t>Renovering af lokaler sygeplejegruppen, Tistruplund</t>
  </si>
  <si>
    <t>532842</t>
  </si>
  <si>
    <t>Renovering af køkken, Center Bøgely</t>
  </si>
  <si>
    <t>542815</t>
  </si>
  <si>
    <t>Lunden Living Lab</t>
  </si>
  <si>
    <t>550810</t>
  </si>
  <si>
    <t>Lunden Trådløst kaldeanlæg samt telefonanlæg</t>
  </si>
  <si>
    <t>550811</t>
  </si>
  <si>
    <t>Statstilskud ombygning af 3 boliger på Lunden</t>
  </si>
  <si>
    <t>550850</t>
  </si>
  <si>
    <t>Salg af grund til 4 alm. Ældreb, til handic. I Oksbøl</t>
  </si>
  <si>
    <t>552812</t>
  </si>
  <si>
    <t>Til- og ombygning af handicapboliger i Ølgod</t>
  </si>
  <si>
    <t>552814</t>
  </si>
  <si>
    <t>Nedskrivning af overførsel til 5% af korrigeret budget</t>
  </si>
  <si>
    <t>48810696-07</t>
  </si>
  <si>
    <t>Staben Økonomi Den gamle Købmandsgaard Lunde</t>
  </si>
  <si>
    <t>Saldo afsluttede regnskaber</t>
  </si>
  <si>
    <t>I alt til overførsel</t>
  </si>
  <si>
    <t>Der ikke overføres.</t>
  </si>
  <si>
    <t>nej overføres ikke</t>
  </si>
  <si>
    <t>nej overf'øres - 480000</t>
  </si>
  <si>
    <t>Servicearealertilskud, Krogen Varde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</si>
</sst>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  <numFmt numFmtId="183" formatCode="&quot;Sandt&quot;;&quot;Sandt&quot;;&quot;Falsk&quot;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3" applyNumberFormat="0" applyAlignment="0" applyProtection="0"/>
    <xf numFmtId="0" fontId="5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 quotePrefix="1">
      <alignment wrapText="1"/>
    </xf>
    <xf numFmtId="0" fontId="0" fillId="0" borderId="0" xfId="0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182" fontId="0" fillId="0" borderId="0" xfId="0" applyNumberFormat="1" applyFont="1" applyAlignment="1" quotePrefix="1">
      <alignment horizontal="right" vertical="top"/>
    </xf>
    <xf numFmtId="182" fontId="0" fillId="0" borderId="0" xfId="0" applyNumberFormat="1" applyAlignment="1" quotePrefix="1">
      <alignment horizontal="right"/>
    </xf>
    <xf numFmtId="3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33" borderId="0" xfId="0" applyFont="1" applyFill="1" applyAlignment="1" quotePrefix="1">
      <alignment horizontal="centerContinuous"/>
    </xf>
    <xf numFmtId="0" fontId="0" fillId="33" borderId="0" xfId="0" applyFill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2" fillId="33" borderId="0" xfId="0" applyFont="1" applyFill="1" applyAlignment="1" quotePrefix="1">
      <alignment wrapText="1"/>
    </xf>
    <xf numFmtId="181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 quotePrefix="1">
      <alignment horizontal="right" vertical="top"/>
    </xf>
    <xf numFmtId="0" fontId="0" fillId="0" borderId="0" xfId="0" applyFill="1" applyAlignment="1">
      <alignment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3" fillId="34" borderId="13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0" fillId="34" borderId="13" xfId="0" applyFill="1" applyBorder="1" applyAlignment="1">
      <alignment horizontal="centerContinuous"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0" fillId="34" borderId="14" xfId="0" applyFill="1" applyBorder="1" applyAlignment="1">
      <alignment horizontal="centerContinuous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  <xf numFmtId="2" fontId="2" fillId="34" borderId="0" xfId="0" applyNumberFormat="1" applyFont="1" applyFill="1" applyAlignment="1">
      <alignment wrapText="1"/>
    </xf>
    <xf numFmtId="0" fontId="2" fillId="34" borderId="0" xfId="0" applyFont="1" applyFill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3" fillId="34" borderId="13" xfId="0" applyNumberFormat="1" applyFont="1" applyFill="1" applyBorder="1" applyAlignment="1">
      <alignment horizontal="centerContinuous"/>
    </xf>
    <xf numFmtId="3" fontId="2" fillId="34" borderId="0" xfId="0" applyNumberFormat="1" applyFont="1" applyFill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7" fillId="0" borderId="22" xfId="0" applyNumberFormat="1" applyFont="1" applyBorder="1" applyAlignment="1">
      <alignment wrapText="1"/>
    </xf>
    <xf numFmtId="0" fontId="0" fillId="0" borderId="22" xfId="0" applyFont="1" applyBorder="1" applyAlignment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3" fontId="0" fillId="0" borderId="19" xfId="0" applyNumberForma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7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wrapText="1"/>
    </xf>
    <xf numFmtId="3" fontId="0" fillId="0" borderId="0" xfId="0" applyNumberFormat="1" applyBorder="1" applyAlignment="1">
      <alignment horizontal="left"/>
    </xf>
    <xf numFmtId="3" fontId="0" fillId="0" borderId="25" xfId="0" applyNumberForma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2" xfId="0" applyBorder="1" applyAlignment="1">
      <alignment wrapText="1"/>
    </xf>
    <xf numFmtId="3" fontId="0" fillId="0" borderId="17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3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5" xfId="0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3" fillId="34" borderId="12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NumberFormat="1" applyFont="1" applyFill="1" applyBorder="1" applyAlignment="1" applyProtection="1">
      <alignment horizontal="center" wrapText="1"/>
      <protection/>
    </xf>
    <xf numFmtId="0" fontId="2" fillId="35" borderId="0" xfId="0" applyNumberFormat="1" applyFont="1" applyFill="1" applyBorder="1" applyAlignment="1" applyProtection="1">
      <alignment horizontal="right" wrapText="1"/>
      <protection/>
    </xf>
    <xf numFmtId="0" fontId="2" fillId="35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 quotePrefix="1">
      <alignment wrapText="1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5915025" y="193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163</xdr:row>
      <xdr:rowOff>9525</xdr:rowOff>
    </xdr:from>
    <xdr:to>
      <xdr:col>7</xdr:col>
      <xdr:colOff>0</xdr:colOff>
      <xdr:row>164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5734050" y="28975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5734050" y="286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160</xdr:row>
      <xdr:rowOff>0</xdr:rowOff>
    </xdr:from>
    <xdr:to>
      <xdr:col>7</xdr:col>
      <xdr:colOff>0</xdr:colOff>
      <xdr:row>160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5734050" y="284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37.28125" style="0" customWidth="1"/>
    <col min="4" max="4" width="11.8515625" style="0" customWidth="1"/>
    <col min="5" max="7" width="14.00390625" style="0" customWidth="1"/>
    <col min="8" max="8" width="13.140625" style="0" customWidth="1"/>
    <col min="9" max="9" width="4.140625" style="0" customWidth="1"/>
    <col min="10" max="10" width="16.28125" style="0" customWidth="1"/>
  </cols>
  <sheetData>
    <row r="1" spans="2:11" ht="26.25" thickBot="1">
      <c r="B1" s="79" t="s">
        <v>533</v>
      </c>
      <c r="C1" s="80"/>
      <c r="D1" s="80"/>
      <c r="E1" s="80"/>
      <c r="F1" s="80"/>
      <c r="G1" s="80"/>
      <c r="H1" s="81"/>
      <c r="I1" s="82"/>
      <c r="J1" s="83"/>
      <c r="K1" s="84"/>
    </row>
    <row r="2" s="7" customFormat="1" ht="20.25">
      <c r="B2" s="66" t="s">
        <v>15</v>
      </c>
    </row>
    <row r="3" spans="2:11" s="1" customFormat="1" ht="57" customHeight="1">
      <c r="B3" s="85" t="s">
        <v>32</v>
      </c>
      <c r="C3" s="86"/>
      <c r="D3" s="86"/>
      <c r="E3" s="87" t="s">
        <v>534</v>
      </c>
      <c r="F3" s="87" t="s">
        <v>367</v>
      </c>
      <c r="G3" s="87" t="s">
        <v>34</v>
      </c>
      <c r="H3" s="88"/>
      <c r="I3" s="88"/>
      <c r="J3" s="88"/>
      <c r="K3" s="86"/>
    </row>
    <row r="4" s="7" customFormat="1" ht="12.75">
      <c r="B4" s="6" t="s">
        <v>5</v>
      </c>
    </row>
    <row r="5" spans="2:8" s="7" customFormat="1" ht="12.75">
      <c r="B5" s="7" t="s">
        <v>0</v>
      </c>
      <c r="E5" s="8">
        <f>'Økonomi-drift'!G112</f>
        <v>22261199</v>
      </c>
      <c r="F5" s="8">
        <f>'Økonomi-drift'!H114</f>
        <v>13329797</v>
      </c>
      <c r="G5" s="8">
        <f aca="true" t="shared" si="0" ref="G5:G10">SUM(E5:F5)</f>
        <v>35590996</v>
      </c>
      <c r="H5" s="8"/>
    </row>
    <row r="6" spans="2:8" s="7" customFormat="1" ht="12.75">
      <c r="B6" s="7" t="s">
        <v>31</v>
      </c>
      <c r="E6" s="8">
        <f>'Plan og Teknik-drift'!G65</f>
        <v>-1028396</v>
      </c>
      <c r="F6" s="8">
        <f>'Plan og Teknik-drift'!H67</f>
        <v>9505693</v>
      </c>
      <c r="G6" s="8">
        <f t="shared" si="0"/>
        <v>8477297</v>
      </c>
      <c r="H6" s="8"/>
    </row>
    <row r="7" spans="2:8" s="7" customFormat="1" ht="12.75">
      <c r="B7" s="7" t="s">
        <v>2</v>
      </c>
      <c r="E7" s="8">
        <f>'Børn og Undervisning-drift'!G156</f>
        <v>14175178</v>
      </c>
      <c r="F7" s="8">
        <f>'Børn og Undervisning-drift'!H154</f>
        <v>33273146</v>
      </c>
      <c r="G7" s="8">
        <f t="shared" si="0"/>
        <v>47448324</v>
      </c>
      <c r="H7" s="8"/>
    </row>
    <row r="8" spans="2:8" s="7" customFormat="1" ht="12.75">
      <c r="B8" s="7" t="s">
        <v>1</v>
      </c>
      <c r="E8" s="8">
        <f>'Kultur og Fritid-drift'!G33</f>
        <v>2234606</v>
      </c>
      <c r="F8" s="8">
        <f>'Kultur og Fritid-drift'!H35</f>
        <v>2279960</v>
      </c>
      <c r="G8" s="8">
        <f t="shared" si="0"/>
        <v>4514566</v>
      </c>
      <c r="H8" s="8"/>
    </row>
    <row r="9" spans="2:8" s="7" customFormat="1" ht="12.75">
      <c r="B9" s="7" t="s">
        <v>22</v>
      </c>
      <c r="E9" s="8">
        <f>'Social og Sundhed-drift'!G77</f>
        <v>20261831</v>
      </c>
      <c r="F9" s="8">
        <f>'Social og Sundhed-drift'!H79</f>
        <v>4530653</v>
      </c>
      <c r="G9" s="8">
        <f t="shared" si="0"/>
        <v>24792484</v>
      </c>
      <c r="H9" s="45"/>
    </row>
    <row r="10" spans="2:8" s="7" customFormat="1" ht="12.75">
      <c r="B10" s="7" t="s">
        <v>3</v>
      </c>
      <c r="E10" s="8">
        <f>'Arbejdsmarked og Integra.-drift'!G13</f>
        <v>0</v>
      </c>
      <c r="F10" s="8">
        <f>'Arbejdsmarked og Integra.-drift'!H15</f>
        <v>0</v>
      </c>
      <c r="G10" s="8">
        <f t="shared" si="0"/>
        <v>0</v>
      </c>
      <c r="H10" s="8"/>
    </row>
    <row r="11" spans="2:8" s="7" customFormat="1" ht="20.25">
      <c r="B11" s="67" t="s">
        <v>4</v>
      </c>
      <c r="C11" s="10"/>
      <c r="D11" s="10"/>
      <c r="E11" s="11">
        <f>SUM(E5:E10)</f>
        <v>57904418</v>
      </c>
      <c r="F11" s="11">
        <f>SUM(F5:F10)</f>
        <v>62919249</v>
      </c>
      <c r="G11" s="11">
        <f>SUM(G5:G10)</f>
        <v>120823667</v>
      </c>
      <c r="H11" s="8"/>
    </row>
    <row r="12" spans="5:7" s="7" customFormat="1" ht="12.75">
      <c r="E12" s="8"/>
      <c r="F12" s="8"/>
      <c r="G12" s="8"/>
    </row>
    <row r="13" spans="2:7" s="7" customFormat="1" ht="20.25">
      <c r="B13" s="66" t="s">
        <v>33</v>
      </c>
      <c r="E13" s="8"/>
      <c r="F13" s="8"/>
      <c r="G13" s="8"/>
    </row>
    <row r="14" spans="2:7" s="7" customFormat="1" ht="12.75">
      <c r="B14" s="6" t="s">
        <v>5</v>
      </c>
      <c r="E14" s="8"/>
      <c r="F14" s="8"/>
      <c r="G14" s="8"/>
    </row>
    <row r="15" spans="2:7" s="7" customFormat="1" ht="12.75">
      <c r="B15" s="7" t="s">
        <v>0</v>
      </c>
      <c r="E15" s="8">
        <f>'Økonomi-anlæg'!G36</f>
        <v>36057193</v>
      </c>
      <c r="F15" s="8"/>
      <c r="G15" s="8"/>
    </row>
    <row r="16" spans="2:7" s="7" customFormat="1" ht="12.75">
      <c r="B16" s="7" t="s">
        <v>31</v>
      </c>
      <c r="E16" s="8">
        <f>'Plan og Teknik-anlæg'!G45</f>
        <v>14895830</v>
      </c>
      <c r="F16" s="8"/>
      <c r="G16" s="8"/>
    </row>
    <row r="17" spans="2:7" s="7" customFormat="1" ht="12.75">
      <c r="B17" s="7" t="s">
        <v>2</v>
      </c>
      <c r="E17" s="8">
        <f>'Børn og Undervisning-anlæg'!G35</f>
        <v>26391835.72</v>
      </c>
      <c r="F17" s="8"/>
      <c r="G17" s="8"/>
    </row>
    <row r="18" spans="2:7" s="7" customFormat="1" ht="12.75">
      <c r="B18" s="7" t="s">
        <v>1</v>
      </c>
      <c r="E18" s="8">
        <f>'Kultur og Fritid-anlæg'!G12</f>
        <v>2363816</v>
      </c>
      <c r="F18" s="8"/>
      <c r="G18" s="8"/>
    </row>
    <row r="19" spans="2:7" s="7" customFormat="1" ht="12.75">
      <c r="B19" s="7" t="s">
        <v>22</v>
      </c>
      <c r="E19" s="8">
        <f>'Social og Sundhed-anlæg'!G23</f>
        <v>-560000</v>
      </c>
      <c r="F19" s="8"/>
      <c r="G19" s="8"/>
    </row>
    <row r="20" spans="2:7" s="7" customFormat="1" ht="12.75">
      <c r="B20" s="7" t="s">
        <v>3</v>
      </c>
      <c r="E20" s="8">
        <f>'Arbejdsmarked og Integra.-anlæg'!G11</f>
        <v>0</v>
      </c>
      <c r="F20" s="8"/>
      <c r="G20" s="8"/>
    </row>
    <row r="21" spans="2:7" s="7" customFormat="1" ht="12.75">
      <c r="B21" s="7" t="s">
        <v>286</v>
      </c>
      <c r="E21" s="8">
        <f>Byggemodning!G12</f>
        <v>4359394</v>
      </c>
      <c r="F21" s="8"/>
      <c r="G21" s="8"/>
    </row>
    <row r="22" spans="2:7" s="7" customFormat="1" ht="12.75">
      <c r="B22" s="7" t="s">
        <v>365</v>
      </c>
      <c r="E22" s="8">
        <f>'Salg af grunde'!G11</f>
        <v>-1395327</v>
      </c>
      <c r="F22" s="8"/>
      <c r="G22" s="8"/>
    </row>
    <row r="23" spans="2:7" s="7" customFormat="1" ht="20.25">
      <c r="B23" s="67" t="s">
        <v>7</v>
      </c>
      <c r="C23" s="10"/>
      <c r="D23" s="10"/>
      <c r="E23" s="11">
        <f>SUM(E15:E22)</f>
        <v>82112741.72</v>
      </c>
      <c r="F23" s="13"/>
      <c r="G23" s="13"/>
    </row>
    <row r="24" spans="5:7" s="7" customFormat="1" ht="12.75">
      <c r="E24" s="8"/>
      <c r="F24" s="8"/>
      <c r="G24" s="8"/>
    </row>
    <row r="25" spans="2:7" s="7" customFormat="1" ht="12.75">
      <c r="B25" s="6" t="s">
        <v>6</v>
      </c>
      <c r="E25" s="8"/>
      <c r="F25" s="8"/>
      <c r="G25" s="8"/>
    </row>
    <row r="26" spans="2:7" s="7" customFormat="1" ht="12.75">
      <c r="B26" s="12" t="s">
        <v>20</v>
      </c>
      <c r="C26" s="12"/>
      <c r="D26" s="12"/>
      <c r="E26" s="13">
        <v>831170</v>
      </c>
      <c r="F26" s="13"/>
      <c r="G26" s="13"/>
    </row>
    <row r="27" spans="2:7" s="7" customFormat="1" ht="12.75">
      <c r="B27" s="12" t="s">
        <v>310</v>
      </c>
      <c r="C27" s="12"/>
      <c r="D27" s="12"/>
      <c r="E27" s="55">
        <v>-15493108</v>
      </c>
      <c r="F27" s="13"/>
      <c r="G27" s="13"/>
    </row>
    <row r="28" spans="2:7" s="7" customFormat="1" ht="12.75">
      <c r="B28" s="12"/>
      <c r="C28" s="12"/>
      <c r="D28" s="12"/>
      <c r="E28" s="13"/>
      <c r="F28" s="13"/>
      <c r="G28" s="13"/>
    </row>
    <row r="29" spans="2:7" s="7" customFormat="1" ht="12.75">
      <c r="B29" s="9" t="s">
        <v>19</v>
      </c>
      <c r="C29" s="10"/>
      <c r="D29" s="10"/>
      <c r="E29" s="11">
        <f>SUM(E26:E28)</f>
        <v>-14661938</v>
      </c>
      <c r="F29" s="13"/>
      <c r="G29" s="13"/>
    </row>
    <row r="30" spans="5:7" s="7" customFormat="1" ht="12.75">
      <c r="E30" s="8"/>
      <c r="F30" s="8"/>
      <c r="G30" s="8"/>
    </row>
    <row r="31" spans="2:7" s="7" customFormat="1" ht="12.75">
      <c r="B31" s="9" t="s">
        <v>8</v>
      </c>
      <c r="C31" s="10"/>
      <c r="D31" s="10"/>
      <c r="E31" s="11">
        <f>E11+E23+E29</f>
        <v>125355221.72</v>
      </c>
      <c r="F31" s="11">
        <f>F11</f>
        <v>62919249</v>
      </c>
      <c r="G31" s="11">
        <f>SUM(E31:F31)</f>
        <v>188274470.72</v>
      </c>
    </row>
    <row r="32" spans="5:7" ht="12.75">
      <c r="E32" s="4"/>
      <c r="F32" s="4"/>
      <c r="G32" s="4"/>
    </row>
    <row r="33" spans="5:7" ht="12.75">
      <c r="E33" s="4"/>
      <c r="F33" s="4"/>
      <c r="G33" s="4"/>
    </row>
    <row r="34" spans="5:7" ht="12.75">
      <c r="E34" s="4"/>
      <c r="F34" s="4"/>
      <c r="G34" s="4"/>
    </row>
    <row r="35" spans="5:7" ht="12.75">
      <c r="E35" s="4"/>
      <c r="F35" s="4"/>
      <c r="G35" s="4"/>
    </row>
    <row r="36" spans="5:7" ht="12.75">
      <c r="E36" s="4"/>
      <c r="F36" s="4"/>
      <c r="G36" s="4"/>
    </row>
    <row r="37" spans="5:7" ht="12.75">
      <c r="E37" s="4"/>
      <c r="F37" s="4"/>
      <c r="G37" s="4"/>
    </row>
    <row r="38" spans="5:7" ht="12.75">
      <c r="E38" s="4"/>
      <c r="F38" s="4"/>
      <c r="G38" s="4"/>
    </row>
    <row r="39" spans="5:7" ht="12.75">
      <c r="E39" s="4"/>
      <c r="F39" s="4"/>
      <c r="G39" s="4"/>
    </row>
    <row r="40" spans="5:7" ht="12.75">
      <c r="E40" s="4"/>
      <c r="F40" s="4"/>
      <c r="G40" s="4"/>
    </row>
    <row r="41" spans="5:7" ht="12.75">
      <c r="E41" s="4"/>
      <c r="F41" s="4"/>
      <c r="G41" s="4"/>
    </row>
    <row r="42" spans="5:7" ht="12.75"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M11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00390625" style="0" customWidth="1"/>
    <col min="4" max="4" width="12.140625" style="0" customWidth="1"/>
    <col min="5" max="5" width="16.421875" style="0" customWidth="1"/>
    <col min="6" max="6" width="13.140625" style="0" customWidth="1"/>
    <col min="7" max="7" width="16.28125" style="0" customWidth="1"/>
    <col min="8" max="8" width="4.140625" style="0" customWidth="1"/>
    <col min="9" max="9" width="3.7109375" style="0" customWidth="1"/>
    <col min="10" max="10" width="16.28125" style="5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0"/>
      <c r="L2" s="81"/>
      <c r="M2" s="104"/>
    </row>
    <row r="4" spans="2:3" ht="18">
      <c r="B4" s="65" t="s">
        <v>13</v>
      </c>
      <c r="C4" s="2"/>
    </row>
    <row r="5" ht="18">
      <c r="B5" s="65" t="s">
        <v>17</v>
      </c>
    </row>
    <row r="6" spans="2:13" s="1" customFormat="1" ht="39" customHeight="1">
      <c r="B6" s="90" t="s">
        <v>27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105"/>
    </row>
    <row r="7" spans="7:9" ht="23.25" customHeight="1">
      <c r="G7" s="73" t="s">
        <v>24</v>
      </c>
      <c r="H7" s="14"/>
      <c r="I7" s="14"/>
    </row>
    <row r="8" spans="2:10" ht="20.25" customHeight="1">
      <c r="B8">
        <v>110</v>
      </c>
      <c r="C8" s="102" t="s">
        <v>337</v>
      </c>
      <c r="D8" s="54" t="s">
        <v>461</v>
      </c>
      <c r="E8" s="53">
        <v>11375889</v>
      </c>
      <c r="F8" s="53">
        <v>6434081</v>
      </c>
      <c r="G8" s="4">
        <f>E8-F8</f>
        <v>4941808</v>
      </c>
      <c r="H8" s="4"/>
      <c r="I8" s="4"/>
      <c r="J8" s="28">
        <v>1080964</v>
      </c>
    </row>
    <row r="9" spans="2:10" s="1" customFormat="1" ht="12.75">
      <c r="B9" s="22">
        <v>110</v>
      </c>
      <c r="C9" s="102" t="s">
        <v>338</v>
      </c>
      <c r="D9" s="54" t="s">
        <v>462</v>
      </c>
      <c r="E9" s="53">
        <v>2016057</v>
      </c>
      <c r="F9" s="53">
        <v>1321809</v>
      </c>
      <c r="G9" s="4">
        <f>E9-F9-8109</f>
        <v>686139</v>
      </c>
      <c r="H9" s="16"/>
      <c r="I9" s="16"/>
      <c r="J9" s="28">
        <v>1080964</v>
      </c>
    </row>
    <row r="10" spans="2:10" ht="25.5">
      <c r="B10">
        <v>110</v>
      </c>
      <c r="C10" s="102" t="s">
        <v>339</v>
      </c>
      <c r="D10" s="54" t="s">
        <v>463</v>
      </c>
      <c r="E10" s="53">
        <v>198686</v>
      </c>
      <c r="F10" s="53">
        <v>153555</v>
      </c>
      <c r="G10" s="4">
        <f aca="true" t="shared" si="0" ref="G10:G33">E10-F10</f>
        <v>45131</v>
      </c>
      <c r="H10" s="4"/>
      <c r="I10" s="4"/>
      <c r="J10" s="28">
        <v>1080964</v>
      </c>
    </row>
    <row r="11" spans="2:10" ht="12.75">
      <c r="B11">
        <v>110</v>
      </c>
      <c r="C11" s="102" t="s">
        <v>465</v>
      </c>
      <c r="D11" s="54" t="s">
        <v>464</v>
      </c>
      <c r="E11" s="53">
        <v>1000000</v>
      </c>
      <c r="F11" s="53">
        <v>578846.91</v>
      </c>
      <c r="G11" s="4">
        <f t="shared" si="0"/>
        <v>421153.08999999997</v>
      </c>
      <c r="J11" s="28">
        <v>1080964</v>
      </c>
    </row>
    <row r="12" spans="2:10" ht="12.75">
      <c r="B12">
        <v>110</v>
      </c>
      <c r="C12" s="102" t="s">
        <v>467</v>
      </c>
      <c r="D12" s="54" t="s">
        <v>466</v>
      </c>
      <c r="E12" s="53">
        <v>625000</v>
      </c>
      <c r="F12" s="53">
        <v>875252</v>
      </c>
      <c r="G12" s="4">
        <f t="shared" si="0"/>
        <v>-250252</v>
      </c>
      <c r="J12" s="28">
        <v>1080964</v>
      </c>
    </row>
    <row r="13" spans="2:10" ht="12.75">
      <c r="B13">
        <v>110</v>
      </c>
      <c r="C13" s="102" t="s">
        <v>469</v>
      </c>
      <c r="D13" s="54" t="s">
        <v>468</v>
      </c>
      <c r="E13" s="53">
        <v>2416208</v>
      </c>
      <c r="F13" s="53">
        <v>1984585</v>
      </c>
      <c r="G13" s="4">
        <f t="shared" si="0"/>
        <v>431623</v>
      </c>
      <c r="J13" s="28">
        <v>1080964</v>
      </c>
    </row>
    <row r="14" spans="2:10" ht="12.75">
      <c r="B14">
        <v>313</v>
      </c>
      <c r="C14" s="102" t="s">
        <v>471</v>
      </c>
      <c r="D14" s="54" t="s">
        <v>470</v>
      </c>
      <c r="E14" s="53">
        <v>150000</v>
      </c>
      <c r="F14" s="53">
        <v>99168</v>
      </c>
      <c r="G14" s="4">
        <f t="shared" si="0"/>
        <v>50832</v>
      </c>
      <c r="J14" s="28">
        <v>1080964</v>
      </c>
    </row>
    <row r="15" spans="2:10" ht="12.75">
      <c r="B15">
        <v>318</v>
      </c>
      <c r="C15" s="102" t="s">
        <v>473</v>
      </c>
      <c r="D15" s="54" t="s">
        <v>472</v>
      </c>
      <c r="E15" s="53">
        <v>70000</v>
      </c>
      <c r="F15" s="53">
        <v>0</v>
      </c>
      <c r="G15" s="4">
        <f t="shared" si="0"/>
        <v>70000</v>
      </c>
      <c r="J15" s="28">
        <v>1080964</v>
      </c>
    </row>
    <row r="16" spans="2:10" ht="12.75">
      <c r="B16">
        <v>319</v>
      </c>
      <c r="C16" s="102" t="s">
        <v>475</v>
      </c>
      <c r="D16" s="54" t="s">
        <v>474</v>
      </c>
      <c r="E16" s="53">
        <v>192165</v>
      </c>
      <c r="F16" s="53">
        <v>138419.36</v>
      </c>
      <c r="G16" s="4">
        <f t="shared" si="0"/>
        <v>53745.640000000014</v>
      </c>
      <c r="J16" s="28">
        <v>1080964</v>
      </c>
    </row>
    <row r="17" spans="2:10" ht="12.75">
      <c r="B17">
        <v>321</v>
      </c>
      <c r="C17" s="102" t="s">
        <v>477</v>
      </c>
      <c r="D17" s="54" t="s">
        <v>476</v>
      </c>
      <c r="E17" s="53">
        <v>360000</v>
      </c>
      <c r="F17" s="53">
        <v>0</v>
      </c>
      <c r="G17" s="4">
        <f t="shared" si="0"/>
        <v>360000</v>
      </c>
      <c r="J17" s="28">
        <v>1080964</v>
      </c>
    </row>
    <row r="18" spans="2:10" ht="12.75">
      <c r="B18">
        <v>317</v>
      </c>
      <c r="C18" s="102" t="s">
        <v>479</v>
      </c>
      <c r="D18" s="54" t="s">
        <v>478</v>
      </c>
      <c r="E18" s="53">
        <v>320000</v>
      </c>
      <c r="F18" s="53">
        <v>329568.8</v>
      </c>
      <c r="G18" s="4">
        <f t="shared" si="0"/>
        <v>-9568.799999999988</v>
      </c>
      <c r="J18" s="28">
        <v>1080964</v>
      </c>
    </row>
    <row r="19" spans="2:10" ht="12.75">
      <c r="B19">
        <v>301</v>
      </c>
      <c r="C19" s="102" t="s">
        <v>481</v>
      </c>
      <c r="D19" s="54" t="s">
        <v>480</v>
      </c>
      <c r="E19" s="53">
        <v>103885</v>
      </c>
      <c r="F19" s="53">
        <v>31706.45</v>
      </c>
      <c r="G19" s="4">
        <f t="shared" si="0"/>
        <v>72178.55</v>
      </c>
      <c r="J19" s="28">
        <v>1080964</v>
      </c>
    </row>
    <row r="20" spans="2:10" ht="25.5">
      <c r="B20">
        <v>312</v>
      </c>
      <c r="C20" s="102" t="s">
        <v>483</v>
      </c>
      <c r="D20" s="54" t="s">
        <v>482</v>
      </c>
      <c r="E20" s="53">
        <v>340000</v>
      </c>
      <c r="F20" s="53">
        <v>255262.83</v>
      </c>
      <c r="G20" s="4">
        <f t="shared" si="0"/>
        <v>84737.17000000001</v>
      </c>
      <c r="J20" s="28">
        <v>1080964</v>
      </c>
    </row>
    <row r="21" spans="2:10" ht="12.75">
      <c r="B21">
        <v>608</v>
      </c>
      <c r="C21" s="102" t="s">
        <v>485</v>
      </c>
      <c r="D21" s="54" t="s">
        <v>484</v>
      </c>
      <c r="E21" s="53">
        <v>0</v>
      </c>
      <c r="F21" s="53">
        <v>342518.73</v>
      </c>
      <c r="G21" s="4">
        <f t="shared" si="0"/>
        <v>-342518.73</v>
      </c>
      <c r="J21" s="28">
        <v>1080964</v>
      </c>
    </row>
    <row r="22" spans="2:10" ht="25.5">
      <c r="B22">
        <v>109</v>
      </c>
      <c r="C22" s="102" t="s">
        <v>340</v>
      </c>
      <c r="D22" s="54" t="s">
        <v>486</v>
      </c>
      <c r="E22" s="53">
        <v>2920880</v>
      </c>
      <c r="F22" s="53">
        <v>1864661.35</v>
      </c>
      <c r="G22" s="4">
        <f t="shared" si="0"/>
        <v>1056218.65</v>
      </c>
      <c r="J22" s="28">
        <v>1080964</v>
      </c>
    </row>
    <row r="23" spans="2:10" ht="12.75">
      <c r="B23">
        <v>109</v>
      </c>
      <c r="C23" s="102" t="s">
        <v>341</v>
      </c>
      <c r="D23" s="54" t="s">
        <v>487</v>
      </c>
      <c r="E23" s="53">
        <v>10400000</v>
      </c>
      <c r="F23" s="53">
        <v>1658731.46</v>
      </c>
      <c r="G23" s="4">
        <f t="shared" si="0"/>
        <v>8741268.54</v>
      </c>
      <c r="J23" s="28">
        <v>1080964</v>
      </c>
    </row>
    <row r="24" spans="2:10" ht="12.75">
      <c r="B24">
        <v>109</v>
      </c>
      <c r="C24" s="102" t="s">
        <v>342</v>
      </c>
      <c r="D24" s="54" t="s">
        <v>488</v>
      </c>
      <c r="E24" s="53">
        <v>14427834</v>
      </c>
      <c r="F24" s="53">
        <v>4887872</v>
      </c>
      <c r="G24" s="4">
        <f t="shared" si="0"/>
        <v>9539962</v>
      </c>
      <c r="J24" s="28">
        <v>1080964</v>
      </c>
    </row>
    <row r="25" spans="2:10" ht="12.75">
      <c r="B25">
        <v>212</v>
      </c>
      <c r="C25" s="102" t="s">
        <v>490</v>
      </c>
      <c r="D25" s="54" t="s">
        <v>489</v>
      </c>
      <c r="E25" s="53">
        <v>45000</v>
      </c>
      <c r="F25" s="53">
        <v>10306.75</v>
      </c>
      <c r="G25" s="4">
        <f t="shared" si="0"/>
        <v>34693.25</v>
      </c>
      <c r="J25" s="28">
        <v>1080964</v>
      </c>
    </row>
    <row r="26" spans="2:10" ht="12.75">
      <c r="B26">
        <v>225</v>
      </c>
      <c r="C26" s="102" t="s">
        <v>492</v>
      </c>
      <c r="D26" s="54" t="s">
        <v>491</v>
      </c>
      <c r="E26" s="53">
        <v>157700</v>
      </c>
      <c r="F26" s="53">
        <v>29537.25</v>
      </c>
      <c r="G26" s="4">
        <f t="shared" si="0"/>
        <v>128162.75</v>
      </c>
      <c r="J26" s="28">
        <v>1080964</v>
      </c>
    </row>
    <row r="27" spans="2:10" ht="12.75">
      <c r="B27">
        <v>219</v>
      </c>
      <c r="C27" s="102" t="s">
        <v>494</v>
      </c>
      <c r="D27" s="103" t="s">
        <v>493</v>
      </c>
      <c r="E27" s="53">
        <v>25000</v>
      </c>
      <c r="F27" s="53">
        <v>14647</v>
      </c>
      <c r="G27" s="4">
        <f t="shared" si="0"/>
        <v>10353</v>
      </c>
      <c r="J27" s="28">
        <v>1080964</v>
      </c>
    </row>
    <row r="28" spans="2:10" ht="12.75">
      <c r="B28">
        <v>213</v>
      </c>
      <c r="C28" s="102" t="s">
        <v>496</v>
      </c>
      <c r="D28" s="54" t="s">
        <v>495</v>
      </c>
      <c r="E28" s="53">
        <v>58000</v>
      </c>
      <c r="F28" s="53">
        <v>29012.88</v>
      </c>
      <c r="G28" s="4">
        <f t="shared" si="0"/>
        <v>28987.12</v>
      </c>
      <c r="J28" s="28">
        <v>1080964</v>
      </c>
    </row>
    <row r="29" spans="2:10" ht="18.75" customHeight="1">
      <c r="B29">
        <v>228</v>
      </c>
      <c r="C29" s="102" t="s">
        <v>498</v>
      </c>
      <c r="D29" s="103" t="s">
        <v>497</v>
      </c>
      <c r="E29" s="53">
        <v>108000</v>
      </c>
      <c r="F29" s="53">
        <v>40847.6</v>
      </c>
      <c r="G29" s="4">
        <f t="shared" si="0"/>
        <v>67152.4</v>
      </c>
      <c r="J29" s="28">
        <v>1080964</v>
      </c>
    </row>
    <row r="30" spans="2:10" ht="12.75">
      <c r="B30">
        <v>210</v>
      </c>
      <c r="C30" s="102" t="s">
        <v>500</v>
      </c>
      <c r="D30" s="54" t="s">
        <v>499</v>
      </c>
      <c r="E30" s="53">
        <v>36000</v>
      </c>
      <c r="F30" s="53">
        <v>14344.19</v>
      </c>
      <c r="G30" s="4">
        <f t="shared" si="0"/>
        <v>21655.809999999998</v>
      </c>
      <c r="J30" s="28">
        <v>1080964</v>
      </c>
    </row>
    <row r="31" spans="2:10" ht="12.75">
      <c r="B31">
        <v>228</v>
      </c>
      <c r="C31" s="102" t="s">
        <v>502</v>
      </c>
      <c r="D31" s="54" t="s">
        <v>501</v>
      </c>
      <c r="E31" s="53">
        <v>25000</v>
      </c>
      <c r="F31" s="53">
        <v>0</v>
      </c>
      <c r="G31" s="4">
        <f t="shared" si="0"/>
        <v>25000</v>
      </c>
      <c r="J31" s="28">
        <v>1080964</v>
      </c>
    </row>
    <row r="32" spans="2:10" ht="12.75">
      <c r="B32">
        <v>109</v>
      </c>
      <c r="C32" s="102" t="s">
        <v>504</v>
      </c>
      <c r="D32" s="54" t="s">
        <v>503</v>
      </c>
      <c r="E32" s="53">
        <v>0</v>
      </c>
      <c r="F32" s="53">
        <v>25200</v>
      </c>
      <c r="G32" s="4">
        <f t="shared" si="0"/>
        <v>-25200</v>
      </c>
      <c r="J32" s="28">
        <v>1080964</v>
      </c>
    </row>
    <row r="33" spans="2:10" ht="12.75">
      <c r="B33">
        <v>213</v>
      </c>
      <c r="C33" s="102" t="s">
        <v>505</v>
      </c>
      <c r="D33" s="54" t="s">
        <v>506</v>
      </c>
      <c r="E33" s="53">
        <v>150000</v>
      </c>
      <c r="F33" s="53">
        <v>1425.72</v>
      </c>
      <c r="G33" s="4">
        <f t="shared" si="0"/>
        <v>148574.28</v>
      </c>
      <c r="J33" s="28">
        <v>1080964</v>
      </c>
    </row>
    <row r="34" ht="12.75">
      <c r="D34" s="15"/>
    </row>
    <row r="35" spans="3:7" ht="12.75">
      <c r="C35" s="1" t="s">
        <v>10</v>
      </c>
      <c r="D35" s="15"/>
      <c r="E35" s="4">
        <f>SUM(E8:E34)</f>
        <v>47521304</v>
      </c>
      <c r="F35" s="4">
        <f>SUM(F8:F34)</f>
        <v>21121359.28</v>
      </c>
      <c r="G35" s="4">
        <f>SUM(G8:G34)</f>
        <v>26391835.72</v>
      </c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  <row r="47" ht="12.75">
      <c r="D47" s="15"/>
    </row>
    <row r="48" ht="12.75">
      <c r="D48" s="15"/>
    </row>
    <row r="49" ht="12.75">
      <c r="D49" s="15"/>
    </row>
    <row r="50" ht="12.75">
      <c r="D50" s="15"/>
    </row>
    <row r="51" ht="12.75">
      <c r="D51" s="15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  <row r="57" ht="12.75">
      <c r="D57" s="15"/>
    </row>
    <row r="58" ht="12.75">
      <c r="D58" s="15"/>
    </row>
    <row r="59" ht="12.75">
      <c r="D59" s="15"/>
    </row>
    <row r="60" ht="12.75">
      <c r="D60" s="15"/>
    </row>
    <row r="61" ht="12.75">
      <c r="D61" s="15"/>
    </row>
    <row r="62" ht="12.75">
      <c r="D62" s="15"/>
    </row>
    <row r="63" ht="12.75">
      <c r="D63" s="15"/>
    </row>
    <row r="113" ht="12.75">
      <c r="B113" s="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00390625" style="0" customWidth="1"/>
    <col min="8" max="8" width="3.421875" style="0" customWidth="1"/>
    <col min="9" max="9" width="4.00390625" style="0" customWidth="1"/>
    <col min="10" max="10" width="16.28125" style="5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3"/>
      <c r="M2" s="84"/>
    </row>
    <row r="4" spans="2:3" ht="18">
      <c r="B4" s="65" t="s">
        <v>12</v>
      </c>
      <c r="C4" s="2"/>
    </row>
    <row r="5" ht="18">
      <c r="B5" s="65" t="s">
        <v>17</v>
      </c>
    </row>
    <row r="6" spans="2:13" s="1" customFormat="1" ht="39" customHeight="1">
      <c r="B6" s="90" t="s">
        <v>27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86"/>
    </row>
    <row r="7" spans="7:9" ht="24.75" customHeight="1">
      <c r="G7" s="73" t="s">
        <v>24</v>
      </c>
      <c r="H7" s="14"/>
      <c r="I7" s="14"/>
    </row>
    <row r="8" ht="12.75">
      <c r="J8"/>
    </row>
    <row r="9" spans="2:10" ht="12.75">
      <c r="B9" t="s">
        <v>26</v>
      </c>
      <c r="E9" s="4"/>
      <c r="F9" s="4"/>
      <c r="G9" s="4"/>
      <c r="H9" s="4"/>
      <c r="I9" s="4"/>
      <c r="J9"/>
    </row>
    <row r="10" spans="2:10" ht="12.75">
      <c r="B10" t="s">
        <v>431</v>
      </c>
      <c r="D10" s="69" t="s">
        <v>432</v>
      </c>
      <c r="E10" s="4">
        <v>2556320</v>
      </c>
      <c r="F10" s="4">
        <v>488238</v>
      </c>
      <c r="G10" s="4">
        <f>SUM(E10-F10)</f>
        <v>2068082</v>
      </c>
      <c r="H10" s="4"/>
      <c r="I10" s="4"/>
      <c r="J10" s="15">
        <v>1080964</v>
      </c>
    </row>
    <row r="11" spans="2:10" ht="12.75">
      <c r="B11" t="s">
        <v>433</v>
      </c>
      <c r="D11" s="70">
        <v>318833</v>
      </c>
      <c r="E11" s="4">
        <v>1115359</v>
      </c>
      <c r="F11" s="4">
        <v>819625</v>
      </c>
      <c r="G11" s="4">
        <f>SUM(E11-F11)</f>
        <v>295734</v>
      </c>
      <c r="H11" s="4"/>
      <c r="I11" s="4"/>
      <c r="J11"/>
    </row>
    <row r="12" spans="2:9" s="1" customFormat="1" ht="12.75">
      <c r="B12" s="1" t="s">
        <v>10</v>
      </c>
      <c r="E12" s="16"/>
      <c r="F12" s="16"/>
      <c r="G12" s="16">
        <f>SUM(G9:G11)</f>
        <v>2363816</v>
      </c>
      <c r="H12" s="16"/>
      <c r="I12" s="16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4.140625" style="0" customWidth="1"/>
    <col min="4" max="4" width="11.140625" style="60" customWidth="1"/>
    <col min="5" max="6" width="13.140625" style="0" customWidth="1"/>
    <col min="7" max="7" width="14.00390625" style="0" customWidth="1"/>
    <col min="8" max="8" width="8.28125" style="0" customWidth="1"/>
    <col min="9" max="9" width="10.421875" style="0" customWidth="1"/>
    <col min="10" max="10" width="10.8515625" style="5" customWidth="1"/>
  </cols>
  <sheetData>
    <row r="1" ht="13.5" thickBot="1"/>
    <row r="2" spans="2:10" ht="26.25" thickBot="1">
      <c r="B2" s="79" t="str">
        <f>Total!B1</f>
        <v>Budgetoverførsler fra 2012 til 2013</v>
      </c>
      <c r="C2" s="80"/>
      <c r="D2" s="153"/>
      <c r="E2" s="80"/>
      <c r="F2" s="80"/>
      <c r="G2" s="80"/>
      <c r="H2" s="80"/>
      <c r="I2" s="80"/>
      <c r="J2" s="81"/>
    </row>
    <row r="4" spans="2:10" ht="12.75">
      <c r="B4" s="1"/>
      <c r="E4" s="4"/>
      <c r="F4" s="4"/>
      <c r="G4" s="4"/>
      <c r="H4" s="4"/>
      <c r="I4" s="4"/>
      <c r="J4" s="15"/>
    </row>
    <row r="5" spans="2:10" ht="18">
      <c r="B5" s="161" t="s">
        <v>30</v>
      </c>
      <c r="C5" s="161"/>
      <c r="D5" s="152"/>
      <c r="E5" s="154"/>
      <c r="F5" s="154"/>
      <c r="G5" s="154"/>
      <c r="H5" s="154"/>
      <c r="I5" s="154"/>
      <c r="J5" s="155"/>
    </row>
    <row r="6" spans="2:10" ht="18">
      <c r="B6" s="161" t="s">
        <v>17</v>
      </c>
      <c r="C6" s="156"/>
      <c r="D6" s="152"/>
      <c r="E6" s="154"/>
      <c r="F6" s="154"/>
      <c r="G6" s="154"/>
      <c r="H6" s="154"/>
      <c r="I6" s="154"/>
      <c r="J6" s="155"/>
    </row>
    <row r="7" spans="2:10" ht="38.25">
      <c r="B7" s="162" t="s">
        <v>27</v>
      </c>
      <c r="C7" s="162"/>
      <c r="D7" s="163" t="s">
        <v>28</v>
      </c>
      <c r="E7" s="164" t="s">
        <v>535</v>
      </c>
      <c r="F7" s="164" t="s">
        <v>536</v>
      </c>
      <c r="G7" s="165" t="s">
        <v>534</v>
      </c>
      <c r="H7" s="164" t="s">
        <v>581</v>
      </c>
      <c r="I7" s="164"/>
      <c r="J7" s="166" t="s">
        <v>18</v>
      </c>
    </row>
    <row r="8" spans="2:10" ht="25.5">
      <c r="B8" s="154"/>
      <c r="C8" s="154"/>
      <c r="D8" s="152"/>
      <c r="E8" s="154"/>
      <c r="F8" s="154"/>
      <c r="G8" s="167" t="s">
        <v>24</v>
      </c>
      <c r="H8" s="168"/>
      <c r="I8" s="168"/>
      <c r="J8" s="155"/>
    </row>
    <row r="9" spans="2:10" ht="12.75">
      <c r="B9" s="154"/>
      <c r="C9" s="154"/>
      <c r="D9" s="152"/>
      <c r="E9" s="154"/>
      <c r="F9" s="154"/>
      <c r="G9" s="154"/>
      <c r="H9" s="154"/>
      <c r="I9" s="154"/>
      <c r="J9" s="155"/>
    </row>
    <row r="10" spans="2:10" ht="12.75">
      <c r="B10" s="156"/>
      <c r="C10" s="154"/>
      <c r="D10" s="152"/>
      <c r="E10" s="157"/>
      <c r="F10" s="157"/>
      <c r="G10" s="157"/>
      <c r="H10" s="157"/>
      <c r="I10" s="157"/>
      <c r="J10" s="158"/>
    </row>
    <row r="11" spans="2:10" ht="12.75">
      <c r="B11" s="154" t="s">
        <v>350</v>
      </c>
      <c r="C11" s="154"/>
      <c r="D11" s="152" t="s">
        <v>351</v>
      </c>
      <c r="E11" s="157">
        <v>821880</v>
      </c>
      <c r="F11" s="157">
        <v>220257</v>
      </c>
      <c r="G11" s="157">
        <f aca="true" t="shared" si="0" ref="G11:G49">SUM(E11-F11)</f>
        <v>601623</v>
      </c>
      <c r="H11" s="157" t="s">
        <v>582</v>
      </c>
      <c r="I11" s="157"/>
      <c r="J11" s="169">
        <v>680617</v>
      </c>
    </row>
    <row r="12" spans="2:12" ht="12.75">
      <c r="B12" s="154" t="s">
        <v>390</v>
      </c>
      <c r="C12" s="154"/>
      <c r="D12" s="152" t="s">
        <v>391</v>
      </c>
      <c r="E12" s="157">
        <v>-1800000</v>
      </c>
      <c r="F12" s="157">
        <v>0</v>
      </c>
      <c r="G12" s="157">
        <f t="shared" si="0"/>
        <v>-1800000</v>
      </c>
      <c r="H12" s="157" t="s">
        <v>582</v>
      </c>
      <c r="I12" s="157"/>
      <c r="J12" s="169">
        <v>680617</v>
      </c>
      <c r="L12">
        <v>-1800000</v>
      </c>
    </row>
    <row r="13" spans="2:10" ht="12.75">
      <c r="B13" s="154" t="s">
        <v>583</v>
      </c>
      <c r="C13" s="154"/>
      <c r="D13" s="152" t="s">
        <v>584</v>
      </c>
      <c r="E13" s="157">
        <v>0</v>
      </c>
      <c r="F13" s="157">
        <v>-16000</v>
      </c>
      <c r="G13" s="157">
        <f t="shared" si="0"/>
        <v>16000</v>
      </c>
      <c r="H13" s="157" t="s">
        <v>639</v>
      </c>
      <c r="I13" s="157"/>
      <c r="J13" s="169"/>
    </row>
    <row r="14" spans="2:12" ht="12.75">
      <c r="B14" s="154" t="s">
        <v>641</v>
      </c>
      <c r="C14" s="154"/>
      <c r="D14" s="152" t="s">
        <v>352</v>
      </c>
      <c r="E14" s="157">
        <v>-480000</v>
      </c>
      <c r="F14" s="157">
        <v>29812</v>
      </c>
      <c r="G14" s="157">
        <v>-480000</v>
      </c>
      <c r="H14" s="157" t="s">
        <v>640</v>
      </c>
      <c r="I14" s="157"/>
      <c r="J14" s="169">
        <v>609578</v>
      </c>
      <c r="L14">
        <v>-480000</v>
      </c>
    </row>
    <row r="15" spans="2:10" ht="12.75">
      <c r="B15" s="154" t="s">
        <v>392</v>
      </c>
      <c r="C15" s="154"/>
      <c r="D15" s="152" t="s">
        <v>393</v>
      </c>
      <c r="E15" s="157">
        <v>7614800</v>
      </c>
      <c r="F15" s="157">
        <v>3709561</v>
      </c>
      <c r="G15" s="157">
        <f t="shared" si="0"/>
        <v>3905239</v>
      </c>
      <c r="H15" s="157" t="s">
        <v>582</v>
      </c>
      <c r="I15" s="157"/>
      <c r="J15" s="169">
        <v>997958</v>
      </c>
    </row>
    <row r="16" spans="2:10" ht="12.75">
      <c r="B16" s="154" t="s">
        <v>394</v>
      </c>
      <c r="C16" s="154"/>
      <c r="D16" s="152" t="s">
        <v>395</v>
      </c>
      <c r="E16" s="157">
        <v>1416501</v>
      </c>
      <c r="F16" s="157">
        <v>2152974</v>
      </c>
      <c r="G16" s="157">
        <f t="shared" si="0"/>
        <v>-736473</v>
      </c>
      <c r="H16" s="157" t="s">
        <v>582</v>
      </c>
      <c r="I16" s="157"/>
      <c r="J16" s="169">
        <v>846756</v>
      </c>
    </row>
    <row r="17" spans="2:12" ht="12.75">
      <c r="B17" s="154" t="s">
        <v>585</v>
      </c>
      <c r="C17" s="154"/>
      <c r="D17" s="152" t="s">
        <v>586</v>
      </c>
      <c r="E17" s="157">
        <v>-1000000</v>
      </c>
      <c r="F17" s="157">
        <v>0</v>
      </c>
      <c r="G17" s="157">
        <f t="shared" si="0"/>
        <v>-1000000</v>
      </c>
      <c r="H17" s="157" t="s">
        <v>582</v>
      </c>
      <c r="I17" s="157"/>
      <c r="J17" s="169">
        <v>997958</v>
      </c>
      <c r="L17">
        <v>-1000000</v>
      </c>
    </row>
    <row r="18" spans="2:10" ht="12.75">
      <c r="B18" s="154" t="s">
        <v>396</v>
      </c>
      <c r="C18" s="154"/>
      <c r="D18" s="152" t="s">
        <v>397</v>
      </c>
      <c r="E18" s="157">
        <v>223399</v>
      </c>
      <c r="F18" s="157">
        <v>178748</v>
      </c>
      <c r="G18" s="157">
        <f t="shared" si="0"/>
        <v>44651</v>
      </c>
      <c r="H18" s="157" t="s">
        <v>587</v>
      </c>
      <c r="I18" s="157">
        <v>44651</v>
      </c>
      <c r="J18" s="169">
        <v>918095</v>
      </c>
    </row>
    <row r="19" spans="2:10" ht="12.75">
      <c r="B19" s="154" t="s">
        <v>588</v>
      </c>
      <c r="C19" s="154"/>
      <c r="D19" s="152" t="s">
        <v>589</v>
      </c>
      <c r="E19" s="157">
        <v>1327397</v>
      </c>
      <c r="F19" s="157">
        <v>1192638</v>
      </c>
      <c r="G19" s="157">
        <f t="shared" si="0"/>
        <v>134759</v>
      </c>
      <c r="H19" s="157" t="s">
        <v>582</v>
      </c>
      <c r="I19" s="157"/>
      <c r="J19" s="169">
        <v>966506</v>
      </c>
    </row>
    <row r="20" spans="2:12" ht="12.75">
      <c r="B20" s="154" t="s">
        <v>590</v>
      </c>
      <c r="C20" s="154"/>
      <c r="D20" s="152" t="s">
        <v>591</v>
      </c>
      <c r="E20" s="157">
        <v>-400000</v>
      </c>
      <c r="F20" s="157">
        <v>0</v>
      </c>
      <c r="G20" s="157">
        <f t="shared" si="0"/>
        <v>-400000</v>
      </c>
      <c r="H20" s="157" t="s">
        <v>582</v>
      </c>
      <c r="I20" s="157"/>
      <c r="J20" s="169">
        <v>966506</v>
      </c>
      <c r="L20">
        <v>-400000</v>
      </c>
    </row>
    <row r="21" spans="2:10" ht="12.75">
      <c r="B21" s="154" t="s">
        <v>592</v>
      </c>
      <c r="C21" s="154"/>
      <c r="D21" s="152" t="s">
        <v>398</v>
      </c>
      <c r="E21" s="157">
        <v>139187</v>
      </c>
      <c r="F21" s="157">
        <v>96117</v>
      </c>
      <c r="G21" s="157">
        <f t="shared" si="0"/>
        <v>43070</v>
      </c>
      <c r="H21" s="157" t="s">
        <v>587</v>
      </c>
      <c r="I21" s="157">
        <v>43070</v>
      </c>
      <c r="J21" s="169" t="s">
        <v>406</v>
      </c>
    </row>
    <row r="22" spans="2:10" ht="12.75">
      <c r="B22" s="154" t="s">
        <v>593</v>
      </c>
      <c r="C22" s="157"/>
      <c r="D22" s="152" t="s">
        <v>399</v>
      </c>
      <c r="E22" s="157">
        <v>-560000</v>
      </c>
      <c r="F22" s="157">
        <v>-560000</v>
      </c>
      <c r="G22" s="157">
        <f t="shared" si="0"/>
        <v>0</v>
      </c>
      <c r="H22" s="157" t="s">
        <v>587</v>
      </c>
      <c r="I22" s="157"/>
      <c r="J22" s="169">
        <v>664867</v>
      </c>
    </row>
    <row r="23" spans="2:12" s="1" customFormat="1" ht="12.75">
      <c r="B23" s="154" t="s">
        <v>400</v>
      </c>
      <c r="C23" s="154"/>
      <c r="D23" s="152" t="s">
        <v>401</v>
      </c>
      <c r="E23" s="157">
        <v>-560000</v>
      </c>
      <c r="F23" s="157">
        <v>0</v>
      </c>
      <c r="G23" s="157">
        <f t="shared" si="0"/>
        <v>-560000</v>
      </c>
      <c r="H23" s="157" t="s">
        <v>582</v>
      </c>
      <c r="I23" s="157"/>
      <c r="J23" s="169">
        <v>918095</v>
      </c>
      <c r="L23" s="1">
        <v>-560000</v>
      </c>
    </row>
    <row r="24" spans="2:10" ht="12.75">
      <c r="B24" s="154" t="s">
        <v>594</v>
      </c>
      <c r="C24" s="154"/>
      <c r="D24" s="152" t="s">
        <v>595</v>
      </c>
      <c r="E24" s="157">
        <v>450000</v>
      </c>
      <c r="F24" s="157">
        <v>444957</v>
      </c>
      <c r="G24" s="157">
        <f t="shared" si="0"/>
        <v>5043</v>
      </c>
      <c r="H24" s="157" t="s">
        <v>587</v>
      </c>
      <c r="I24" s="157">
        <v>5043</v>
      </c>
      <c r="J24" s="169"/>
    </row>
    <row r="25" spans="2:10" ht="12.75">
      <c r="B25" s="154" t="s">
        <v>353</v>
      </c>
      <c r="C25" s="154"/>
      <c r="D25" s="152" t="s">
        <v>354</v>
      </c>
      <c r="E25" s="157">
        <v>2028834</v>
      </c>
      <c r="F25" s="157">
        <v>677794</v>
      </c>
      <c r="G25" s="157">
        <f t="shared" si="0"/>
        <v>1351040</v>
      </c>
      <c r="H25" s="157" t="s">
        <v>582</v>
      </c>
      <c r="I25" s="157"/>
      <c r="J25" s="169">
        <v>680617</v>
      </c>
    </row>
    <row r="26" spans="2:10" ht="12.75">
      <c r="B26" s="154" t="s">
        <v>355</v>
      </c>
      <c r="C26" s="154"/>
      <c r="D26" s="152" t="s">
        <v>356</v>
      </c>
      <c r="E26" s="157">
        <v>32040612</v>
      </c>
      <c r="F26" s="157">
        <v>20165246</v>
      </c>
      <c r="G26" s="157">
        <f t="shared" si="0"/>
        <v>11875366</v>
      </c>
      <c r="H26" s="157" t="s">
        <v>582</v>
      </c>
      <c r="I26" s="157"/>
      <c r="J26" s="169">
        <v>997958</v>
      </c>
    </row>
    <row r="27" spans="2:10" ht="12.75">
      <c r="B27" s="154" t="s">
        <v>357</v>
      </c>
      <c r="C27" s="157"/>
      <c r="D27" s="152" t="s">
        <v>358</v>
      </c>
      <c r="E27" s="157">
        <v>6513677</v>
      </c>
      <c r="F27" s="157">
        <v>9940306</v>
      </c>
      <c r="G27" s="157">
        <f t="shared" si="0"/>
        <v>-3426629</v>
      </c>
      <c r="H27" s="157" t="s">
        <v>582</v>
      </c>
      <c r="I27" s="157"/>
      <c r="J27" s="169">
        <v>846756</v>
      </c>
    </row>
    <row r="28" spans="2:10" ht="12.75">
      <c r="B28" s="154" t="s">
        <v>596</v>
      </c>
      <c r="C28" s="157"/>
      <c r="D28" s="152" t="s">
        <v>597</v>
      </c>
      <c r="E28" s="157">
        <v>0</v>
      </c>
      <c r="F28" s="157">
        <v>-8752</v>
      </c>
      <c r="G28" s="157">
        <f t="shared" si="0"/>
        <v>8752</v>
      </c>
      <c r="H28" s="157"/>
      <c r="I28" s="157"/>
      <c r="J28" s="169"/>
    </row>
    <row r="29" spans="2:10" ht="12.75">
      <c r="B29" s="154" t="s">
        <v>598</v>
      </c>
      <c r="C29" s="157"/>
      <c r="D29" s="152" t="s">
        <v>599</v>
      </c>
      <c r="E29" s="157">
        <v>5493760</v>
      </c>
      <c r="F29" s="157">
        <v>5114763</v>
      </c>
      <c r="G29" s="157">
        <f t="shared" si="0"/>
        <v>378997</v>
      </c>
      <c r="H29" s="157" t="s">
        <v>582</v>
      </c>
      <c r="I29" s="157"/>
      <c r="J29" s="169">
        <v>966506</v>
      </c>
    </row>
    <row r="30" spans="2:10" ht="12.75">
      <c r="B30" s="154" t="s">
        <v>402</v>
      </c>
      <c r="C30" s="154"/>
      <c r="D30" s="152" t="s">
        <v>403</v>
      </c>
      <c r="E30" s="157">
        <v>-4307841</v>
      </c>
      <c r="F30" s="157">
        <v>0</v>
      </c>
      <c r="G30" s="157">
        <f t="shared" si="0"/>
        <v>-4307841</v>
      </c>
      <c r="H30" s="157" t="s">
        <v>582</v>
      </c>
      <c r="I30" s="157"/>
      <c r="J30" s="169">
        <v>846180</v>
      </c>
    </row>
    <row r="31" spans="2:10" ht="12.75">
      <c r="B31" s="154" t="s">
        <v>600</v>
      </c>
      <c r="C31" s="154"/>
      <c r="D31" s="152" t="s">
        <v>601</v>
      </c>
      <c r="E31" s="157">
        <v>351526</v>
      </c>
      <c r="F31" s="157">
        <v>10578</v>
      </c>
      <c r="G31" s="157">
        <f t="shared" si="0"/>
        <v>340948</v>
      </c>
      <c r="H31" s="157" t="s">
        <v>587</v>
      </c>
      <c r="I31" s="157">
        <v>340948</v>
      </c>
      <c r="J31" s="169"/>
    </row>
    <row r="32" spans="2:10" ht="12.75">
      <c r="B32" s="183" t="s">
        <v>602</v>
      </c>
      <c r="C32" s="183"/>
      <c r="D32" s="170" t="s">
        <v>603</v>
      </c>
      <c r="E32" s="157">
        <v>1000000</v>
      </c>
      <c r="F32" s="157">
        <v>0</v>
      </c>
      <c r="G32" s="157">
        <f t="shared" si="0"/>
        <v>1000000</v>
      </c>
      <c r="H32" s="171" t="s">
        <v>582</v>
      </c>
      <c r="I32" s="157"/>
      <c r="J32" s="169"/>
    </row>
    <row r="33" spans="2:10" ht="12.75">
      <c r="B33" s="172" t="s">
        <v>604</v>
      </c>
      <c r="C33" s="154"/>
      <c r="D33" s="170" t="s">
        <v>605</v>
      </c>
      <c r="E33" s="157">
        <v>248300</v>
      </c>
      <c r="F33" s="157">
        <v>348499</v>
      </c>
      <c r="G33" s="157">
        <f t="shared" si="0"/>
        <v>-100199</v>
      </c>
      <c r="H33" s="171" t="s">
        <v>587</v>
      </c>
      <c r="I33" s="157">
        <v>-100199</v>
      </c>
      <c r="J33" s="169"/>
    </row>
    <row r="34" spans="2:10" ht="12.75">
      <c r="B34" s="172" t="s">
        <v>606</v>
      </c>
      <c r="C34" s="154"/>
      <c r="D34" s="152" t="s">
        <v>359</v>
      </c>
      <c r="E34" s="157">
        <v>-87851</v>
      </c>
      <c r="F34" s="157">
        <v>-67500</v>
      </c>
      <c r="G34" s="157">
        <f t="shared" si="0"/>
        <v>-20351</v>
      </c>
      <c r="H34" s="171" t="s">
        <v>582</v>
      </c>
      <c r="I34" s="157"/>
      <c r="J34" s="169">
        <v>628667</v>
      </c>
    </row>
    <row r="35" spans="2:10" ht="12.75">
      <c r="B35" s="154" t="s">
        <v>360</v>
      </c>
      <c r="C35" s="154"/>
      <c r="D35" s="152" t="s">
        <v>361</v>
      </c>
      <c r="E35" s="157">
        <v>450343</v>
      </c>
      <c r="F35" s="157">
        <v>398755</v>
      </c>
      <c r="G35" s="157">
        <f t="shared" si="0"/>
        <v>51588</v>
      </c>
      <c r="H35" s="171" t="s">
        <v>587</v>
      </c>
      <c r="I35" s="157">
        <v>51588</v>
      </c>
      <c r="J35" s="169">
        <v>906265</v>
      </c>
    </row>
    <row r="36" spans="2:10" ht="12.75">
      <c r="B36" s="154" t="s">
        <v>404</v>
      </c>
      <c r="C36" s="154"/>
      <c r="D36" s="152" t="s">
        <v>405</v>
      </c>
      <c r="E36" s="157">
        <v>169914</v>
      </c>
      <c r="F36" s="157">
        <v>169914</v>
      </c>
      <c r="G36" s="157">
        <f t="shared" si="0"/>
        <v>0</v>
      </c>
      <c r="H36" s="171" t="s">
        <v>587</v>
      </c>
      <c r="I36" s="157">
        <v>0</v>
      </c>
      <c r="J36" s="169">
        <v>1053698</v>
      </c>
    </row>
    <row r="37" spans="2:10" ht="12.75">
      <c r="B37" s="172" t="s">
        <v>607</v>
      </c>
      <c r="C37" s="154"/>
      <c r="D37" s="170" t="s">
        <v>608</v>
      </c>
      <c r="E37" s="157">
        <v>362000</v>
      </c>
      <c r="F37" s="157">
        <v>97920</v>
      </c>
      <c r="G37" s="157">
        <f t="shared" si="0"/>
        <v>264080</v>
      </c>
      <c r="H37" s="171" t="s">
        <v>582</v>
      </c>
      <c r="I37" s="157"/>
      <c r="J37" s="169">
        <v>1091654</v>
      </c>
    </row>
    <row r="38" spans="2:10" ht="12.75">
      <c r="B38" s="172" t="s">
        <v>609</v>
      </c>
      <c r="C38" s="154"/>
      <c r="D38" s="170" t="s">
        <v>610</v>
      </c>
      <c r="E38" s="157">
        <v>76077</v>
      </c>
      <c r="F38" s="157">
        <v>76077</v>
      </c>
      <c r="G38" s="157">
        <f t="shared" si="0"/>
        <v>0</v>
      </c>
      <c r="H38" s="171" t="s">
        <v>587</v>
      </c>
      <c r="I38" s="157">
        <v>0</v>
      </c>
      <c r="J38" s="169"/>
    </row>
    <row r="39" spans="2:10" ht="12.75">
      <c r="B39" s="172" t="s">
        <v>611</v>
      </c>
      <c r="C39" s="154"/>
      <c r="D39" s="170" t="s">
        <v>612</v>
      </c>
      <c r="E39" s="157">
        <v>121068</v>
      </c>
      <c r="F39" s="157">
        <v>101564</v>
      </c>
      <c r="G39" s="157">
        <f t="shared" si="0"/>
        <v>19504</v>
      </c>
      <c r="H39" s="171" t="s">
        <v>587</v>
      </c>
      <c r="I39" s="157">
        <v>19504</v>
      </c>
      <c r="J39" s="169"/>
    </row>
    <row r="40" spans="2:10" ht="12.75">
      <c r="B40" s="172" t="s">
        <v>613</v>
      </c>
      <c r="C40" s="154"/>
      <c r="D40" s="170" t="s">
        <v>614</v>
      </c>
      <c r="E40" s="157">
        <v>76484</v>
      </c>
      <c r="F40" s="157">
        <v>76484</v>
      </c>
      <c r="G40" s="157">
        <f t="shared" si="0"/>
        <v>0</v>
      </c>
      <c r="H40" s="171" t="s">
        <v>587</v>
      </c>
      <c r="I40" s="157">
        <v>0</v>
      </c>
      <c r="J40" s="169"/>
    </row>
    <row r="41" spans="2:10" ht="12.75">
      <c r="B41" s="172" t="s">
        <v>615</v>
      </c>
      <c r="C41" s="154"/>
      <c r="D41" s="170" t="s">
        <v>616</v>
      </c>
      <c r="E41" s="157">
        <v>235668</v>
      </c>
      <c r="F41" s="157">
        <v>235668</v>
      </c>
      <c r="G41" s="157">
        <f t="shared" si="0"/>
        <v>0</v>
      </c>
      <c r="H41" s="171" t="s">
        <v>587</v>
      </c>
      <c r="I41" s="157">
        <v>0</v>
      </c>
      <c r="J41" s="169"/>
    </row>
    <row r="42" spans="2:10" ht="12.75">
      <c r="B42" s="172" t="s">
        <v>617</v>
      </c>
      <c r="C42" s="154"/>
      <c r="D42" s="170" t="s">
        <v>618</v>
      </c>
      <c r="E42" s="157">
        <v>126200</v>
      </c>
      <c r="F42" s="157">
        <v>126211</v>
      </c>
      <c r="G42" s="157">
        <f t="shared" si="0"/>
        <v>-11</v>
      </c>
      <c r="H42" s="171" t="s">
        <v>587</v>
      </c>
      <c r="I42" s="157">
        <v>-11</v>
      </c>
      <c r="J42" s="169"/>
    </row>
    <row r="43" spans="2:10" ht="12.75">
      <c r="B43" s="172" t="s">
        <v>619</v>
      </c>
      <c r="C43" s="154"/>
      <c r="D43" s="170" t="s">
        <v>620</v>
      </c>
      <c r="E43" s="157">
        <v>250533</v>
      </c>
      <c r="F43" s="157">
        <v>0</v>
      </c>
      <c r="G43" s="157">
        <f t="shared" si="0"/>
        <v>250533</v>
      </c>
      <c r="H43" s="171" t="s">
        <v>582</v>
      </c>
      <c r="I43" s="157"/>
      <c r="J43" s="169"/>
    </row>
    <row r="44" spans="2:10" ht="12.75">
      <c r="B44" s="172" t="s">
        <v>621</v>
      </c>
      <c r="C44" s="154"/>
      <c r="D44" s="170" t="s">
        <v>622</v>
      </c>
      <c r="E44" s="157">
        <v>493620</v>
      </c>
      <c r="F44" s="157">
        <v>494242</v>
      </c>
      <c r="G44" s="157">
        <f t="shared" si="0"/>
        <v>-622</v>
      </c>
      <c r="H44" s="171" t="s">
        <v>587</v>
      </c>
      <c r="I44" s="157">
        <v>-622</v>
      </c>
      <c r="J44" s="169"/>
    </row>
    <row r="45" spans="2:10" ht="12.75">
      <c r="B45" s="172" t="s">
        <v>623</v>
      </c>
      <c r="C45" s="154"/>
      <c r="D45" s="170" t="s">
        <v>624</v>
      </c>
      <c r="E45" s="157">
        <v>485000</v>
      </c>
      <c r="F45" s="157">
        <v>330051</v>
      </c>
      <c r="G45" s="157">
        <f t="shared" si="0"/>
        <v>154949</v>
      </c>
      <c r="H45" s="171" t="s">
        <v>582</v>
      </c>
      <c r="I45" s="157"/>
      <c r="J45" s="169"/>
    </row>
    <row r="46" spans="2:10" ht="12.75">
      <c r="B46" s="172" t="s">
        <v>625</v>
      </c>
      <c r="C46" s="154"/>
      <c r="D46" s="170" t="s">
        <v>626</v>
      </c>
      <c r="E46" s="157">
        <v>700000</v>
      </c>
      <c r="F46" s="157">
        <v>0</v>
      </c>
      <c r="G46" s="157">
        <f t="shared" si="0"/>
        <v>700000</v>
      </c>
      <c r="H46" s="171" t="s">
        <v>582</v>
      </c>
      <c r="I46" s="157"/>
      <c r="J46" s="169"/>
    </row>
    <row r="47" spans="2:10" ht="12.75">
      <c r="B47" s="172" t="s">
        <v>627</v>
      </c>
      <c r="C47" s="154"/>
      <c r="D47" s="152" t="s">
        <v>628</v>
      </c>
      <c r="E47" s="157">
        <v>0</v>
      </c>
      <c r="F47" s="157">
        <v>-894837</v>
      </c>
      <c r="G47" s="157">
        <f t="shared" si="0"/>
        <v>894837</v>
      </c>
      <c r="H47" s="171" t="s">
        <v>587</v>
      </c>
      <c r="I47" s="157">
        <v>894837</v>
      </c>
      <c r="J47" s="169"/>
    </row>
    <row r="48" spans="2:10" ht="12.75">
      <c r="B48" s="172" t="s">
        <v>629</v>
      </c>
      <c r="C48" s="154"/>
      <c r="D48" s="152" t="s">
        <v>630</v>
      </c>
      <c r="E48" s="157">
        <v>-390000</v>
      </c>
      <c r="F48" s="157">
        <v>-390000</v>
      </c>
      <c r="G48" s="157">
        <f t="shared" si="0"/>
        <v>0</v>
      </c>
      <c r="H48" s="171" t="s">
        <v>587</v>
      </c>
      <c r="I48" s="157">
        <v>0</v>
      </c>
      <c r="J48" s="169"/>
    </row>
    <row r="49" spans="2:10" ht="12.75">
      <c r="B49" s="172" t="s">
        <v>631</v>
      </c>
      <c r="C49" s="154"/>
      <c r="D49" s="152" t="s">
        <v>632</v>
      </c>
      <c r="E49" s="157">
        <v>0</v>
      </c>
      <c r="F49" s="157">
        <v>75000</v>
      </c>
      <c r="G49" s="157">
        <f t="shared" si="0"/>
        <v>-75000</v>
      </c>
      <c r="H49" s="171" t="s">
        <v>582</v>
      </c>
      <c r="I49" s="157"/>
      <c r="J49" s="169"/>
    </row>
    <row r="50" spans="2:10" ht="12.75">
      <c r="B50" s="154"/>
      <c r="C50" s="154"/>
      <c r="D50" s="152"/>
      <c r="E50" s="157"/>
      <c r="F50" s="157"/>
      <c r="G50" s="157"/>
      <c r="H50" s="157"/>
      <c r="I50" s="157"/>
      <c r="J50" s="169"/>
    </row>
    <row r="51" spans="2:10" ht="12.75">
      <c r="B51" s="154"/>
      <c r="C51" s="154"/>
      <c r="D51" s="173"/>
      <c r="E51" s="157"/>
      <c r="F51" s="157"/>
      <c r="G51" s="157"/>
      <c r="H51" s="157"/>
      <c r="I51" s="157"/>
      <c r="J51" s="169"/>
    </row>
    <row r="52" spans="2:12" ht="12.75">
      <c r="B52" s="156" t="s">
        <v>10</v>
      </c>
      <c r="C52" s="156"/>
      <c r="D52" s="174"/>
      <c r="E52" s="159"/>
      <c r="F52" s="159"/>
      <c r="G52" s="159">
        <f>SUM(G10:G51)</f>
        <v>9133853</v>
      </c>
      <c r="H52" s="159"/>
      <c r="I52" s="159">
        <f>SUM(I18:I47)</f>
        <v>1298809</v>
      </c>
      <c r="J52" s="160"/>
      <c r="L52">
        <f>SUM(L10:L49)</f>
        <v>-4240000</v>
      </c>
    </row>
    <row r="54" spans="3:8" ht="12.75">
      <c r="C54" t="s">
        <v>636</v>
      </c>
      <c r="G54" s="4">
        <f>1298809</f>
        <v>1298809</v>
      </c>
      <c r="H54" t="s">
        <v>638</v>
      </c>
    </row>
    <row r="56" spans="2:7" ht="12.75">
      <c r="B56" t="s">
        <v>637</v>
      </c>
      <c r="G56" s="4">
        <f>G52-G54</f>
        <v>7835044</v>
      </c>
    </row>
  </sheetData>
  <sheetProtection/>
  <mergeCells count="1">
    <mergeCell ref="B32:C32"/>
  </mergeCells>
  <printOptions/>
  <pageMargins left="0.3937007874015748" right="0.3937007874015748" top="0.7480314960629921" bottom="0.3937007874015748" header="0" footer="0"/>
  <pageSetup fitToHeight="0" fitToWidth="1" horizontalDpi="600" verticalDpi="600" orientation="portrait" paperSize="9" scale="68" r:id="rId1"/>
  <headerFooter alignWithMargins="0">
    <oddFooter>&amp;L&amp;8Dok.nr. 9826-13 Sag nr. 2233-11&amp;R&amp;P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4.140625" style="0" customWidth="1"/>
    <col min="10" max="10" width="16.28125" style="5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3"/>
      <c r="M2" s="84"/>
    </row>
    <row r="4" spans="2:3" ht="18">
      <c r="B4" s="65" t="s">
        <v>14</v>
      </c>
      <c r="C4" s="2"/>
    </row>
    <row r="5" ht="18">
      <c r="B5" s="65" t="s">
        <v>17</v>
      </c>
    </row>
    <row r="6" spans="2:13" s="1" customFormat="1" ht="39" customHeight="1">
      <c r="B6" s="90" t="s">
        <v>27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86"/>
    </row>
    <row r="7" spans="7:9" ht="24.75" customHeight="1">
      <c r="G7" s="73" t="s">
        <v>24</v>
      </c>
      <c r="H7" s="14"/>
      <c r="I7" s="14"/>
    </row>
    <row r="8" spans="7:9" ht="13.5" customHeight="1">
      <c r="G8" s="30"/>
      <c r="H8" s="14"/>
      <c r="I8" s="14"/>
    </row>
    <row r="9" spans="5:10" ht="12.75">
      <c r="E9" s="4">
        <v>0</v>
      </c>
      <c r="F9" s="4">
        <v>0</v>
      </c>
      <c r="G9" s="4">
        <f>SUM(E9-F9)</f>
        <v>0</v>
      </c>
      <c r="H9" s="4"/>
      <c r="I9" s="4"/>
      <c r="J9" s="15"/>
    </row>
    <row r="10" spans="5:10" ht="12.75">
      <c r="E10" s="4"/>
      <c r="F10" s="4"/>
      <c r="G10" s="4"/>
      <c r="H10" s="4"/>
      <c r="I10" s="4"/>
      <c r="J10" s="15"/>
    </row>
    <row r="11" spans="2:10" s="1" customFormat="1" ht="12.75">
      <c r="B11" s="1" t="s">
        <v>10</v>
      </c>
      <c r="E11" s="16"/>
      <c r="F11" s="16"/>
      <c r="G11" s="16">
        <f>SUM(G9:G9)</f>
        <v>0</v>
      </c>
      <c r="H11" s="16"/>
      <c r="I11" s="16"/>
      <c r="J11" s="17"/>
    </row>
    <row r="12" spans="5:10" ht="12.75">
      <c r="E12" s="4"/>
      <c r="F12" s="4"/>
      <c r="G12" s="4"/>
      <c r="H12" s="4"/>
      <c r="I12" s="4"/>
      <c r="J12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M1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0.8515625" style="0" customWidth="1"/>
    <col min="5" max="6" width="13.140625" style="0" customWidth="1"/>
    <col min="7" max="7" width="14.57421875" style="0" customWidth="1"/>
    <col min="8" max="8" width="3.28125" style="0" customWidth="1"/>
    <col min="9" max="9" width="2.57421875" style="0" customWidth="1"/>
    <col min="10" max="10" width="16.28125" style="5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3"/>
      <c r="M2" s="84"/>
    </row>
    <row r="4" spans="2:3" ht="18">
      <c r="B4" s="65" t="s">
        <v>29</v>
      </c>
      <c r="C4" s="2"/>
    </row>
    <row r="5" ht="18">
      <c r="B5" s="65" t="s">
        <v>285</v>
      </c>
    </row>
    <row r="6" spans="2:13" s="1" customFormat="1" ht="39" customHeight="1">
      <c r="B6" s="90" t="s">
        <v>27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86"/>
    </row>
    <row r="7" spans="7:9" ht="24.75" customHeight="1">
      <c r="G7" s="73" t="s">
        <v>24</v>
      </c>
      <c r="H7" s="14"/>
      <c r="I7" s="14"/>
    </row>
    <row r="8" spans="7:9" ht="13.5" customHeight="1">
      <c r="G8" s="30"/>
      <c r="H8" s="14"/>
      <c r="I8" s="14"/>
    </row>
    <row r="9" spans="2:10" s="26" customFormat="1" ht="12.75" customHeight="1">
      <c r="B9" s="38">
        <v>502</v>
      </c>
      <c r="C9" s="39" t="s">
        <v>271</v>
      </c>
      <c r="D9" s="77" t="s">
        <v>383</v>
      </c>
      <c r="E9" s="41">
        <v>10216444</v>
      </c>
      <c r="F9" s="41">
        <v>6557645</v>
      </c>
      <c r="G9" s="41">
        <f>SUM(E9-F9)</f>
        <v>3658799</v>
      </c>
      <c r="H9" s="27"/>
      <c r="I9" s="27"/>
      <c r="J9" s="28"/>
    </row>
    <row r="10" spans="2:10" s="26" customFormat="1" ht="12.75" customHeight="1">
      <c r="B10" s="38">
        <v>502</v>
      </c>
      <c r="C10" s="39" t="s">
        <v>343</v>
      </c>
      <c r="D10" s="77" t="s">
        <v>383</v>
      </c>
      <c r="E10" s="41">
        <v>-1236109</v>
      </c>
      <c r="F10" s="41">
        <v>1844857</v>
      </c>
      <c r="G10" s="41">
        <f>SUM(E10-F10)</f>
        <v>-3080966</v>
      </c>
      <c r="H10" s="27"/>
      <c r="I10" s="27"/>
      <c r="J10" s="28"/>
    </row>
    <row r="11" spans="2:10" s="26" customFormat="1" ht="12.75" customHeight="1">
      <c r="B11" s="38">
        <v>502</v>
      </c>
      <c r="C11" s="39" t="s">
        <v>272</v>
      </c>
      <c r="D11" s="77" t="s">
        <v>384</v>
      </c>
      <c r="E11" s="41">
        <v>4179855</v>
      </c>
      <c r="F11" s="41">
        <v>398294</v>
      </c>
      <c r="G11" s="41">
        <f>SUM(E11-F11)</f>
        <v>3781561</v>
      </c>
      <c r="H11" s="27"/>
      <c r="I11" s="27"/>
      <c r="J11" s="28"/>
    </row>
    <row r="12" spans="2:10" s="1" customFormat="1" ht="12.75">
      <c r="B12" s="1" t="s">
        <v>10</v>
      </c>
      <c r="E12" s="16"/>
      <c r="F12" s="16"/>
      <c r="G12" s="16">
        <f>SUM(G9:G11)</f>
        <v>4359394</v>
      </c>
      <c r="H12" s="16"/>
      <c r="I12" s="16"/>
      <c r="J12" s="17"/>
    </row>
    <row r="13" spans="5:10" ht="12.75">
      <c r="E13" s="4"/>
      <c r="F13" s="4"/>
      <c r="G13" s="4"/>
      <c r="H13" s="4"/>
      <c r="I13" s="4"/>
      <c r="J13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3.00390625" style="0" customWidth="1"/>
    <col min="10" max="10" width="16.28125" style="5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3"/>
      <c r="M2" s="84"/>
    </row>
    <row r="4" spans="2:3" ht="18">
      <c r="B4" s="2" t="s">
        <v>9</v>
      </c>
      <c r="C4" s="2"/>
    </row>
    <row r="5" ht="18">
      <c r="B5" s="2" t="s">
        <v>287</v>
      </c>
    </row>
    <row r="6" spans="2:13" s="1" customFormat="1" ht="39" customHeight="1">
      <c r="B6" s="90" t="s">
        <v>27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86"/>
    </row>
    <row r="7" spans="7:9" ht="24.75" customHeight="1">
      <c r="G7" s="73" t="s">
        <v>24</v>
      </c>
      <c r="H7" s="14"/>
      <c r="I7" s="14"/>
    </row>
    <row r="8" spans="7:9" ht="13.5" customHeight="1">
      <c r="G8" s="30"/>
      <c r="H8" s="14"/>
      <c r="I8" s="14"/>
    </row>
    <row r="9" spans="2:10" ht="12.75">
      <c r="B9">
        <v>502</v>
      </c>
      <c r="C9" t="s">
        <v>288</v>
      </c>
      <c r="E9" s="4">
        <v>-4269994</v>
      </c>
      <c r="F9" s="4">
        <v>-2874667</v>
      </c>
      <c r="G9" s="4">
        <f>SUM(E9-F9)</f>
        <v>-1395327</v>
      </c>
      <c r="H9" s="4"/>
      <c r="I9" s="4"/>
      <c r="J9" s="15"/>
    </row>
    <row r="10" spans="5:10" ht="12.75">
      <c r="E10" s="4"/>
      <c r="F10" s="4"/>
      <c r="G10" s="4"/>
      <c r="H10" s="4"/>
      <c r="I10" s="4"/>
      <c r="J10" s="15"/>
    </row>
    <row r="11" spans="2:10" s="1" customFormat="1" ht="12.75">
      <c r="B11" s="1" t="s">
        <v>10</v>
      </c>
      <c r="E11" s="16"/>
      <c r="F11" s="16"/>
      <c r="G11" s="16">
        <f>SUM(G9:G9)</f>
        <v>-1395327</v>
      </c>
      <c r="H11" s="16"/>
      <c r="I11" s="16"/>
      <c r="J11" s="17"/>
    </row>
    <row r="12" spans="5:10" ht="12.75">
      <c r="E12" s="4"/>
      <c r="F12" s="4"/>
      <c r="G12" s="4"/>
      <c r="H12" s="4"/>
      <c r="I12" s="4"/>
      <c r="J12" s="15"/>
    </row>
  </sheetData>
  <sheetProtection/>
  <printOptions/>
  <pageMargins left="0.3937007874015748" right="0.3937007874015748" top="0.7480314960629921" bottom="0.3937007874015748" header="0" footer="0"/>
  <pageSetup cellComments="atEnd"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8"/>
  <sheetViews>
    <sheetView zoomScalePageLayoutView="0" workbookViewId="0" topLeftCell="A1">
      <pane ySplit="6" topLeftCell="A100" activePane="bottomLeft" state="frozen"/>
      <selection pane="topLeft" activeCell="C23" sqref="C23"/>
      <selection pane="bottomLeft"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1.28125" style="0" customWidth="1"/>
    <col min="5" max="6" width="13.140625" style="0" customWidth="1"/>
    <col min="7" max="7" width="13.7109375" style="0" customWidth="1"/>
    <col min="8" max="9" width="13.140625" style="0" customWidth="1"/>
    <col min="10" max="10" width="16.28125" style="15" customWidth="1"/>
    <col min="11" max="11" width="10.140625" style="0" bestFit="1" customWidth="1"/>
  </cols>
  <sheetData>
    <row r="1" ht="13.5" thickBot="1"/>
    <row r="2" spans="2:11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106"/>
      <c r="K2" s="89"/>
    </row>
    <row r="4" spans="2:3" ht="18">
      <c r="B4" s="65" t="s">
        <v>9</v>
      </c>
      <c r="C4" s="2"/>
    </row>
    <row r="5" ht="18">
      <c r="B5" s="65" t="s">
        <v>16</v>
      </c>
    </row>
    <row r="6" spans="2:11" s="1" customFormat="1" ht="66.75" customHeight="1">
      <c r="B6" s="90" t="s">
        <v>11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87" t="s">
        <v>369</v>
      </c>
      <c r="I6" s="92" t="s">
        <v>21</v>
      </c>
      <c r="J6" s="107" t="s">
        <v>18</v>
      </c>
      <c r="K6" s="86"/>
    </row>
    <row r="7" spans="7:9" ht="12.75">
      <c r="G7" s="63" t="s">
        <v>368</v>
      </c>
      <c r="H7" s="64"/>
      <c r="I7" s="64"/>
    </row>
    <row r="8" ht="12.75">
      <c r="B8" s="1" t="s">
        <v>25</v>
      </c>
    </row>
    <row r="10" spans="2:9" ht="12.75">
      <c r="B10">
        <v>501</v>
      </c>
      <c r="C10" t="s">
        <v>16</v>
      </c>
      <c r="E10" s="4"/>
      <c r="F10" s="4"/>
      <c r="G10" s="4"/>
      <c r="H10" s="4"/>
      <c r="I10" s="4"/>
    </row>
    <row r="11" spans="3:9" ht="12.75">
      <c r="C11" t="s">
        <v>215</v>
      </c>
      <c r="D11" t="s">
        <v>216</v>
      </c>
      <c r="E11" s="4"/>
      <c r="F11" s="4"/>
      <c r="G11" s="4">
        <f>SUM(E11-F11)</f>
        <v>0</v>
      </c>
      <c r="H11" s="4">
        <v>-8340</v>
      </c>
      <c r="I11" s="58">
        <f aca="true" t="shared" si="0" ref="I11:I85">G11+H11</f>
        <v>-8340</v>
      </c>
    </row>
    <row r="12" spans="5:9" ht="12.75">
      <c r="E12" s="4"/>
      <c r="F12" s="4"/>
      <c r="G12" s="4"/>
      <c r="H12" s="4"/>
      <c r="I12" s="4"/>
    </row>
    <row r="13" spans="2:9" ht="12.75">
      <c r="B13">
        <v>502</v>
      </c>
      <c r="C13" t="s">
        <v>180</v>
      </c>
      <c r="E13" s="4"/>
      <c r="F13" s="4"/>
      <c r="G13" s="4"/>
      <c r="H13" s="4"/>
      <c r="I13" s="4"/>
    </row>
    <row r="14" spans="3:11" ht="12.75">
      <c r="C14" t="s">
        <v>218</v>
      </c>
      <c r="D14" t="s">
        <v>189</v>
      </c>
      <c r="E14" s="4">
        <v>-212083</v>
      </c>
      <c r="F14" s="4">
        <v>226473</v>
      </c>
      <c r="G14" s="4">
        <f>SUM(E14-F14)</f>
        <v>-438556</v>
      </c>
      <c r="H14" s="4">
        <v>40630</v>
      </c>
      <c r="I14" s="4">
        <f t="shared" si="0"/>
        <v>-397926</v>
      </c>
      <c r="K14" s="4"/>
    </row>
    <row r="15" spans="3:11" ht="12.75">
      <c r="C15" t="s">
        <v>217</v>
      </c>
      <c r="D15" t="s">
        <v>219</v>
      </c>
      <c r="E15" s="4">
        <v>13388</v>
      </c>
      <c r="F15" s="4">
        <v>37992</v>
      </c>
      <c r="G15" s="4">
        <f>SUM(E15-F15)</f>
        <v>-24604</v>
      </c>
      <c r="H15" s="4">
        <v>-49476</v>
      </c>
      <c r="I15" s="4">
        <f t="shared" si="0"/>
        <v>-74080</v>
      </c>
      <c r="K15" s="4"/>
    </row>
    <row r="16" spans="3:9" ht="12.75">
      <c r="C16" t="s">
        <v>220</v>
      </c>
      <c r="D16" t="s">
        <v>221</v>
      </c>
      <c r="E16" s="4">
        <v>435350</v>
      </c>
      <c r="F16" s="4">
        <v>432480</v>
      </c>
      <c r="G16" s="4">
        <f>SUM(E16-F16)</f>
        <v>2870</v>
      </c>
      <c r="H16" s="4">
        <v>327671</v>
      </c>
      <c r="I16" s="4">
        <f t="shared" si="0"/>
        <v>330541</v>
      </c>
    </row>
    <row r="17" spans="3:9" ht="12.75">
      <c r="C17" t="s">
        <v>451</v>
      </c>
      <c r="D17" t="s">
        <v>452</v>
      </c>
      <c r="E17" s="4">
        <v>295319</v>
      </c>
      <c r="F17" s="4">
        <v>295319</v>
      </c>
      <c r="G17" s="4">
        <f>SUM(E17-F17)</f>
        <v>0</v>
      </c>
      <c r="H17" s="4">
        <v>0</v>
      </c>
      <c r="I17" s="4">
        <f t="shared" si="0"/>
        <v>0</v>
      </c>
    </row>
    <row r="18" spans="3:11" ht="12.75">
      <c r="C18" t="s">
        <v>308</v>
      </c>
      <c r="D18" t="s">
        <v>207</v>
      </c>
      <c r="E18" s="4">
        <v>634</v>
      </c>
      <c r="F18" s="4">
        <v>4040</v>
      </c>
      <c r="G18" s="4">
        <f>SUM(E18-F18)</f>
        <v>-3406</v>
      </c>
      <c r="H18" s="4">
        <v>-91192</v>
      </c>
      <c r="I18" s="4">
        <f t="shared" si="0"/>
        <v>-94598</v>
      </c>
      <c r="K18" s="58"/>
    </row>
    <row r="19" spans="5:11" ht="12.75">
      <c r="E19" s="4"/>
      <c r="F19" s="4"/>
      <c r="G19" s="4"/>
      <c r="H19" s="4"/>
      <c r="I19" s="4"/>
      <c r="K19" s="58"/>
    </row>
    <row r="20" spans="3:11" ht="12.75">
      <c r="C20" t="s">
        <v>215</v>
      </c>
      <c r="D20" t="s">
        <v>216</v>
      </c>
      <c r="E20" s="4">
        <v>182109</v>
      </c>
      <c r="F20" s="4">
        <v>182109</v>
      </c>
      <c r="G20" s="4">
        <f>SUM(E20-F20)</f>
        <v>0</v>
      </c>
      <c r="H20" s="4">
        <v>0</v>
      </c>
      <c r="I20" s="4">
        <f t="shared" si="0"/>
        <v>0</v>
      </c>
      <c r="K20" s="58"/>
    </row>
    <row r="21" spans="5:11" ht="12.75">
      <c r="E21" s="4"/>
      <c r="F21" s="4"/>
      <c r="G21" s="4"/>
      <c r="H21" s="4"/>
      <c r="I21" s="4"/>
      <c r="K21" s="4"/>
    </row>
    <row r="22" spans="2:11" ht="12.75">
      <c r="B22">
        <v>504</v>
      </c>
      <c r="C22" t="s">
        <v>186</v>
      </c>
      <c r="E22" s="4"/>
      <c r="F22" s="4"/>
      <c r="G22" s="4"/>
      <c r="H22" s="4"/>
      <c r="I22" s="4"/>
      <c r="K22" s="4"/>
    </row>
    <row r="23" spans="3:9" ht="12.75">
      <c r="C23" t="s">
        <v>222</v>
      </c>
      <c r="D23" t="s">
        <v>223</v>
      </c>
      <c r="E23" s="4">
        <f>(12670678+200000)</f>
        <v>12870678</v>
      </c>
      <c r="F23" s="4">
        <v>12798821</v>
      </c>
      <c r="G23" s="4">
        <f>SUM(E23-F23)</f>
        <v>71857</v>
      </c>
      <c r="H23" s="4">
        <v>344032</v>
      </c>
      <c r="I23" s="58">
        <f t="shared" si="0"/>
        <v>415889</v>
      </c>
    </row>
    <row r="24" spans="5:11" ht="12.75">
      <c r="E24" s="4"/>
      <c r="F24" s="4"/>
      <c r="G24" s="4"/>
      <c r="H24" s="4"/>
      <c r="I24" s="4"/>
      <c r="K24" s="4"/>
    </row>
    <row r="25" spans="2:10" ht="12.75">
      <c r="B25">
        <v>100</v>
      </c>
      <c r="C25" t="s">
        <v>231</v>
      </c>
      <c r="D25" t="s">
        <v>243</v>
      </c>
      <c r="E25" s="4">
        <v>7440740</v>
      </c>
      <c r="F25" s="4">
        <v>7694303</v>
      </c>
      <c r="G25" s="4">
        <f aca="true" t="shared" si="1" ref="G25:G43">SUM(E25-F25)</f>
        <v>-253563</v>
      </c>
      <c r="H25" s="4">
        <v>8128</v>
      </c>
      <c r="I25" s="23">
        <f t="shared" si="0"/>
        <v>-245435</v>
      </c>
      <c r="J25" s="15">
        <v>1079310</v>
      </c>
    </row>
    <row r="26" spans="2:10" ht="12.75">
      <c r="B26">
        <v>101</v>
      </c>
      <c r="C26" t="s">
        <v>226</v>
      </c>
      <c r="D26" t="s">
        <v>243</v>
      </c>
      <c r="E26" s="4">
        <v>21549999</v>
      </c>
      <c r="F26" s="4">
        <v>20669457</v>
      </c>
      <c r="G26" s="4">
        <f t="shared" si="1"/>
        <v>880542</v>
      </c>
      <c r="H26" s="4">
        <v>944537</v>
      </c>
      <c r="I26" s="23">
        <f t="shared" si="0"/>
        <v>1825079</v>
      </c>
      <c r="J26" s="15">
        <v>1079310</v>
      </c>
    </row>
    <row r="27" spans="2:10" ht="12.75">
      <c r="B27">
        <v>102</v>
      </c>
      <c r="C27" t="s">
        <v>232</v>
      </c>
      <c r="D27" t="s">
        <v>243</v>
      </c>
      <c r="E27" s="4">
        <v>16544228</v>
      </c>
      <c r="F27" s="4">
        <v>14478221</v>
      </c>
      <c r="G27" s="4">
        <f t="shared" si="1"/>
        <v>2066007</v>
      </c>
      <c r="H27" s="4">
        <v>1242737</v>
      </c>
      <c r="I27" s="23">
        <f t="shared" si="0"/>
        <v>3308744</v>
      </c>
      <c r="J27" s="15">
        <v>1079310</v>
      </c>
    </row>
    <row r="28" spans="2:10" ht="12.75">
      <c r="B28">
        <v>103</v>
      </c>
      <c r="C28" t="s">
        <v>233</v>
      </c>
      <c r="D28" t="s">
        <v>243</v>
      </c>
      <c r="E28" s="4">
        <v>15012247</v>
      </c>
      <c r="F28" s="4">
        <v>14609009</v>
      </c>
      <c r="G28" s="4">
        <f t="shared" si="1"/>
        <v>403238</v>
      </c>
      <c r="H28" s="4">
        <v>465168</v>
      </c>
      <c r="I28" s="23">
        <f t="shared" si="0"/>
        <v>868406</v>
      </c>
      <c r="J28" s="15">
        <v>1079310</v>
      </c>
    </row>
    <row r="29" spans="2:10" ht="12.75">
      <c r="B29">
        <v>104</v>
      </c>
      <c r="C29" t="s">
        <v>234</v>
      </c>
      <c r="D29" t="s">
        <v>243</v>
      </c>
      <c r="E29" s="4">
        <v>10721185</v>
      </c>
      <c r="F29" s="4">
        <v>10412629</v>
      </c>
      <c r="G29" s="4">
        <f t="shared" si="1"/>
        <v>308556</v>
      </c>
      <c r="H29" s="4">
        <v>464327</v>
      </c>
      <c r="I29" s="23">
        <f t="shared" si="0"/>
        <v>772883</v>
      </c>
      <c r="J29" s="15">
        <v>1079310</v>
      </c>
    </row>
    <row r="30" spans="2:10" ht="12.75">
      <c r="B30">
        <v>105</v>
      </c>
      <c r="C30" t="s">
        <v>364</v>
      </c>
      <c r="D30" t="s">
        <v>243</v>
      </c>
      <c r="E30" s="4">
        <v>8204627</v>
      </c>
      <c r="F30" s="4">
        <v>7892178</v>
      </c>
      <c r="G30" s="4">
        <f t="shared" si="1"/>
        <v>312449</v>
      </c>
      <c r="H30" s="4">
        <v>789889</v>
      </c>
      <c r="I30" s="23">
        <f t="shared" si="0"/>
        <v>1102338</v>
      </c>
      <c r="J30" s="15">
        <v>1079310</v>
      </c>
    </row>
    <row r="31" spans="2:10" ht="12.75">
      <c r="B31">
        <v>107</v>
      </c>
      <c r="C31" t="s">
        <v>235</v>
      </c>
      <c r="D31" t="s">
        <v>243</v>
      </c>
      <c r="E31" s="4">
        <v>1986558</v>
      </c>
      <c r="F31" s="4">
        <v>1691291</v>
      </c>
      <c r="G31" s="4">
        <f t="shared" si="1"/>
        <v>295267</v>
      </c>
      <c r="H31" s="4">
        <v>826804</v>
      </c>
      <c r="I31" s="23">
        <f t="shared" si="0"/>
        <v>1122071</v>
      </c>
      <c r="J31" s="15">
        <v>1079310</v>
      </c>
    </row>
    <row r="32" spans="2:10" ht="12.75">
      <c r="B32">
        <v>108</v>
      </c>
      <c r="C32" t="s">
        <v>236</v>
      </c>
      <c r="D32" t="s">
        <v>243</v>
      </c>
      <c r="E32" s="4">
        <v>4410339</v>
      </c>
      <c r="F32" s="4">
        <v>3799603</v>
      </c>
      <c r="G32" s="4">
        <f t="shared" si="1"/>
        <v>610736</v>
      </c>
      <c r="H32" s="4">
        <v>237938</v>
      </c>
      <c r="I32" s="23">
        <f t="shared" si="0"/>
        <v>848674</v>
      </c>
      <c r="J32" s="15">
        <v>1079310</v>
      </c>
    </row>
    <row r="33" spans="2:10" ht="12.75">
      <c r="B33">
        <v>109</v>
      </c>
      <c r="C33" t="s">
        <v>237</v>
      </c>
      <c r="D33" t="s">
        <v>243</v>
      </c>
      <c r="E33" s="4">
        <v>2211569</v>
      </c>
      <c r="F33" s="4">
        <v>2187334</v>
      </c>
      <c r="G33" s="4">
        <f t="shared" si="1"/>
        <v>24235</v>
      </c>
      <c r="H33" s="4">
        <v>67954</v>
      </c>
      <c r="I33" s="23">
        <f t="shared" si="0"/>
        <v>92189</v>
      </c>
      <c r="J33" s="15">
        <v>1079310</v>
      </c>
    </row>
    <row r="34" spans="2:10" ht="12.75">
      <c r="B34">
        <v>110</v>
      </c>
      <c r="C34" t="s">
        <v>238</v>
      </c>
      <c r="D34" t="s">
        <v>243</v>
      </c>
      <c r="E34" s="4">
        <v>2869275</v>
      </c>
      <c r="F34" s="4">
        <v>2955592</v>
      </c>
      <c r="G34" s="4">
        <f t="shared" si="1"/>
        <v>-86317</v>
      </c>
      <c r="H34" s="4">
        <v>458564</v>
      </c>
      <c r="I34" s="23">
        <f t="shared" si="0"/>
        <v>372247</v>
      </c>
      <c r="J34" s="15">
        <v>1079310</v>
      </c>
    </row>
    <row r="35" spans="2:10" ht="12.75">
      <c r="B35">
        <v>111</v>
      </c>
      <c r="C35" t="s">
        <v>1</v>
      </c>
      <c r="D35" t="s">
        <v>243</v>
      </c>
      <c r="E35" s="4">
        <v>2843401</v>
      </c>
      <c r="F35" s="4">
        <v>2984191</v>
      </c>
      <c r="G35" s="4">
        <f t="shared" si="1"/>
        <v>-140790</v>
      </c>
      <c r="H35" s="4">
        <v>-141396</v>
      </c>
      <c r="I35" s="23">
        <f t="shared" si="0"/>
        <v>-282186</v>
      </c>
      <c r="J35" s="15">
        <v>1079310</v>
      </c>
    </row>
    <row r="36" spans="2:10" ht="12.75">
      <c r="B36">
        <v>401</v>
      </c>
      <c r="C36" t="s">
        <v>239</v>
      </c>
      <c r="D36" t="s">
        <v>243</v>
      </c>
      <c r="E36" s="4">
        <v>13968467</v>
      </c>
      <c r="F36" s="4">
        <v>13889626</v>
      </c>
      <c r="G36" s="4">
        <f t="shared" si="1"/>
        <v>78841</v>
      </c>
      <c r="H36" s="4">
        <v>-993675</v>
      </c>
      <c r="I36" s="23">
        <f t="shared" si="0"/>
        <v>-914834</v>
      </c>
      <c r="J36" s="15">
        <v>1079310</v>
      </c>
    </row>
    <row r="37" spans="2:10" ht="12.75">
      <c r="B37">
        <v>501</v>
      </c>
      <c r="C37" t="s">
        <v>16</v>
      </c>
      <c r="D37" t="s">
        <v>243</v>
      </c>
      <c r="E37" s="4">
        <v>445000</v>
      </c>
      <c r="F37" s="4">
        <v>443638</v>
      </c>
      <c r="G37" s="4">
        <f t="shared" si="1"/>
        <v>1362</v>
      </c>
      <c r="H37" s="4">
        <v>0</v>
      </c>
      <c r="I37" s="23">
        <f t="shared" si="0"/>
        <v>1362</v>
      </c>
      <c r="J37" s="15">
        <v>1079310</v>
      </c>
    </row>
    <row r="38" spans="2:10" ht="12.75">
      <c r="B38">
        <v>502</v>
      </c>
      <c r="C38" t="s">
        <v>180</v>
      </c>
      <c r="D38" t="s">
        <v>243</v>
      </c>
      <c r="E38" s="4">
        <v>21784699</v>
      </c>
      <c r="F38" s="4">
        <v>20942380</v>
      </c>
      <c r="G38" s="4">
        <f t="shared" si="1"/>
        <v>842319</v>
      </c>
      <c r="H38" s="4">
        <v>1409394</v>
      </c>
      <c r="I38" s="23">
        <f t="shared" si="0"/>
        <v>2251713</v>
      </c>
      <c r="J38" s="15">
        <v>1079310</v>
      </c>
    </row>
    <row r="39" spans="2:10" ht="12.75">
      <c r="B39">
        <v>504</v>
      </c>
      <c r="C39" t="s">
        <v>186</v>
      </c>
      <c r="D39" t="s">
        <v>243</v>
      </c>
      <c r="E39" s="4">
        <v>15269559</v>
      </c>
      <c r="F39" s="4">
        <v>14806803</v>
      </c>
      <c r="G39" s="4">
        <f t="shared" si="1"/>
        <v>462756</v>
      </c>
      <c r="H39" s="4">
        <v>211267</v>
      </c>
      <c r="I39" s="23">
        <f t="shared" si="0"/>
        <v>674023</v>
      </c>
      <c r="J39" s="15">
        <v>1079310</v>
      </c>
    </row>
    <row r="40" spans="2:10" ht="12.75">
      <c r="B40">
        <v>601</v>
      </c>
      <c r="C40" t="s">
        <v>240</v>
      </c>
      <c r="D40" t="s">
        <v>243</v>
      </c>
      <c r="E40" s="4">
        <v>15362548</v>
      </c>
      <c r="F40" s="4">
        <v>14691306</v>
      </c>
      <c r="G40" s="4">
        <f t="shared" si="1"/>
        <v>671242</v>
      </c>
      <c r="H40" s="4">
        <v>0</v>
      </c>
      <c r="I40" s="23">
        <f t="shared" si="0"/>
        <v>671242</v>
      </c>
      <c r="J40" s="15">
        <v>1079310</v>
      </c>
    </row>
    <row r="41" spans="2:10" ht="12.75">
      <c r="B41">
        <v>602</v>
      </c>
      <c r="C41" t="s">
        <v>241</v>
      </c>
      <c r="D41" t="s">
        <v>262</v>
      </c>
      <c r="E41" s="4">
        <v>31311215</v>
      </c>
      <c r="F41" s="4">
        <v>31438886</v>
      </c>
      <c r="G41" s="4">
        <f t="shared" si="1"/>
        <v>-127671</v>
      </c>
      <c r="H41" s="4">
        <v>1102002</v>
      </c>
      <c r="I41" s="23">
        <f t="shared" si="0"/>
        <v>974331</v>
      </c>
      <c r="J41" s="15">
        <v>1079310</v>
      </c>
    </row>
    <row r="42" spans="2:10" ht="12.75">
      <c r="B42">
        <v>603</v>
      </c>
      <c r="C42" t="s">
        <v>242</v>
      </c>
      <c r="D42" t="s">
        <v>243</v>
      </c>
      <c r="E42" s="4">
        <v>8138181</v>
      </c>
      <c r="F42" s="4">
        <v>7898830</v>
      </c>
      <c r="G42" s="4">
        <f t="shared" si="1"/>
        <v>239351</v>
      </c>
      <c r="H42" s="4">
        <v>243875</v>
      </c>
      <c r="I42" s="23">
        <f t="shared" si="0"/>
        <v>483226</v>
      </c>
      <c r="J42" s="15">
        <v>1079310</v>
      </c>
    </row>
    <row r="43" spans="2:10" ht="12.75">
      <c r="B43">
        <v>605</v>
      </c>
      <c r="C43" t="s">
        <v>128</v>
      </c>
      <c r="D43" t="s">
        <v>243</v>
      </c>
      <c r="E43" s="4">
        <v>13284604</v>
      </c>
      <c r="F43" s="4">
        <v>12784020</v>
      </c>
      <c r="G43" s="4">
        <f t="shared" si="1"/>
        <v>500584</v>
      </c>
      <c r="H43" s="4">
        <v>1017822</v>
      </c>
      <c r="I43" s="23">
        <f t="shared" si="0"/>
        <v>1518406</v>
      </c>
      <c r="J43" s="15">
        <v>1079310</v>
      </c>
    </row>
    <row r="44" spans="5:9" ht="12.75">
      <c r="E44" s="4"/>
      <c r="F44" s="4"/>
      <c r="G44" s="4"/>
      <c r="H44" s="4"/>
      <c r="I44" s="23"/>
    </row>
    <row r="45" spans="2:9" ht="12.75">
      <c r="B45" s="1" t="s">
        <v>23</v>
      </c>
      <c r="E45" s="4"/>
      <c r="F45" s="4"/>
      <c r="G45" s="4"/>
      <c r="H45" s="4"/>
      <c r="I45" s="23"/>
    </row>
    <row r="46" spans="2:9" ht="12.75">
      <c r="B46" s="22">
        <v>101</v>
      </c>
      <c r="C46" t="s">
        <v>226</v>
      </c>
      <c r="D46" s="22"/>
      <c r="E46" s="4"/>
      <c r="F46" s="4"/>
      <c r="G46" s="4"/>
      <c r="H46" s="4"/>
      <c r="I46" s="23"/>
    </row>
    <row r="47" spans="2:10" ht="12.75">
      <c r="B47" s="22"/>
      <c r="C47" s="22" t="s">
        <v>215</v>
      </c>
      <c r="D47" s="22" t="s">
        <v>216</v>
      </c>
      <c r="E47" s="4">
        <v>12238978</v>
      </c>
      <c r="F47" s="4">
        <v>11406053</v>
      </c>
      <c r="G47" s="4">
        <f>SUM(E47-F47)</f>
        <v>832925</v>
      </c>
      <c r="H47" s="4">
        <v>0</v>
      </c>
      <c r="I47" s="23">
        <f t="shared" si="0"/>
        <v>832925</v>
      </c>
      <c r="J47" s="15">
        <v>1079310</v>
      </c>
    </row>
    <row r="48" spans="2:10" s="22" customFormat="1" ht="12.75">
      <c r="B48" s="22">
        <v>102</v>
      </c>
      <c r="C48" t="s">
        <v>434</v>
      </c>
      <c r="D48"/>
      <c r="J48" s="15"/>
    </row>
    <row r="49" spans="3:10" s="22" customFormat="1" ht="12.75">
      <c r="C49" t="s">
        <v>435</v>
      </c>
      <c r="D49" t="s">
        <v>243</v>
      </c>
      <c r="E49" s="23">
        <v>25942806</v>
      </c>
      <c r="F49" s="23">
        <v>29152461</v>
      </c>
      <c r="G49" s="4">
        <f>SUM(E49-F49)</f>
        <v>-3209655</v>
      </c>
      <c r="H49" s="23">
        <v>0</v>
      </c>
      <c r="I49" s="23">
        <f>G49+H49</f>
        <v>-3209655</v>
      </c>
      <c r="J49" s="15">
        <v>1079310</v>
      </c>
    </row>
    <row r="50" spans="2:9" ht="12.75">
      <c r="B50" s="22">
        <v>104</v>
      </c>
      <c r="C50" t="s">
        <v>234</v>
      </c>
      <c r="E50" s="4"/>
      <c r="F50" s="4"/>
      <c r="G50" s="4"/>
      <c r="H50" s="4"/>
      <c r="I50" s="23"/>
    </row>
    <row r="51" spans="2:10" ht="27" customHeight="1">
      <c r="B51" s="1"/>
      <c r="C51" s="3" t="s">
        <v>436</v>
      </c>
      <c r="D51" t="s">
        <v>243</v>
      </c>
      <c r="E51" s="4">
        <v>1634000</v>
      </c>
      <c r="F51" s="4">
        <v>427798</v>
      </c>
      <c r="G51" s="4">
        <f>SUM(E51-F51)</f>
        <v>1206202</v>
      </c>
      <c r="H51" s="4">
        <v>0</v>
      </c>
      <c r="I51" s="23">
        <f t="shared" si="0"/>
        <v>1206202</v>
      </c>
      <c r="J51" s="15">
        <v>1079310</v>
      </c>
    </row>
    <row r="52" spans="2:10" ht="28.5" customHeight="1">
      <c r="B52" s="1"/>
      <c r="C52" s="3" t="s">
        <v>437</v>
      </c>
      <c r="D52" t="s">
        <v>243</v>
      </c>
      <c r="E52" s="4">
        <v>0</v>
      </c>
      <c r="F52" s="4">
        <v>-1371978</v>
      </c>
      <c r="G52" s="4">
        <f>SUM(E52-F52)</f>
        <v>1371978</v>
      </c>
      <c r="H52" s="4">
        <v>0</v>
      </c>
      <c r="I52" s="23">
        <f>G52+H52</f>
        <v>1371978</v>
      </c>
      <c r="J52" s="15">
        <v>1079310</v>
      </c>
    </row>
    <row r="53" spans="2:4" ht="12.75">
      <c r="B53" s="22">
        <v>105</v>
      </c>
      <c r="C53" t="s">
        <v>258</v>
      </c>
      <c r="D53" s="22"/>
    </row>
    <row r="54" spans="2:10" ht="12.75">
      <c r="B54" s="22"/>
      <c r="C54" t="s">
        <v>349</v>
      </c>
      <c r="D54" s="22" t="s">
        <v>348</v>
      </c>
      <c r="E54" s="4">
        <v>29760</v>
      </c>
      <c r="F54" s="4">
        <v>20697</v>
      </c>
      <c r="G54" s="4">
        <f>SUM(E54-F54)</f>
        <v>9063</v>
      </c>
      <c r="H54" s="4">
        <v>51296</v>
      </c>
      <c r="I54" s="23">
        <f>G54+H54</f>
        <v>60359</v>
      </c>
      <c r="J54" s="15">
        <v>1079310</v>
      </c>
    </row>
    <row r="55" spans="2:3" ht="12.75">
      <c r="B55">
        <v>602</v>
      </c>
      <c r="C55" t="s">
        <v>241</v>
      </c>
    </row>
    <row r="56" spans="3:10" ht="12.75">
      <c r="C56" t="s">
        <v>327</v>
      </c>
      <c r="D56" t="s">
        <v>243</v>
      </c>
      <c r="E56" s="4">
        <v>159448</v>
      </c>
      <c r="F56" s="4">
        <v>-71407</v>
      </c>
      <c r="G56" s="4">
        <f>SUM(E56-F56)</f>
        <v>230855</v>
      </c>
      <c r="H56" s="4">
        <v>0</v>
      </c>
      <c r="I56" s="23">
        <f>G56+H56</f>
        <v>230855</v>
      </c>
      <c r="J56" s="15">
        <v>1079310</v>
      </c>
    </row>
    <row r="57" spans="5:9" ht="12.75">
      <c r="E57" s="4"/>
      <c r="F57" s="4"/>
      <c r="G57" s="4"/>
      <c r="H57" s="4"/>
      <c r="I57" s="23"/>
    </row>
    <row r="58" spans="2:9" ht="12.75">
      <c r="B58" s="1" t="s">
        <v>315</v>
      </c>
      <c r="H58" s="4"/>
      <c r="I58" s="23"/>
    </row>
    <row r="59" spans="2:3" ht="12.75">
      <c r="B59">
        <v>100</v>
      </c>
      <c r="C59" t="s">
        <v>250</v>
      </c>
    </row>
    <row r="60" spans="3:10" ht="12.75">
      <c r="C60" t="s">
        <v>247</v>
      </c>
      <c r="D60" t="s">
        <v>243</v>
      </c>
      <c r="E60" s="4">
        <v>10915080</v>
      </c>
      <c r="F60" s="4">
        <v>10492847</v>
      </c>
      <c r="G60" s="4">
        <f>E60-F60</f>
        <v>422233</v>
      </c>
      <c r="H60" s="4">
        <v>153587</v>
      </c>
      <c r="I60" s="23">
        <f>G60+H60</f>
        <v>575820</v>
      </c>
      <c r="J60" s="15">
        <v>1079310</v>
      </c>
    </row>
    <row r="61" spans="5:9" ht="12.75">
      <c r="E61" s="4"/>
      <c r="F61" s="4"/>
      <c r="G61" s="4"/>
      <c r="H61" s="4"/>
      <c r="I61" s="23"/>
    </row>
    <row r="62" spans="2:9" ht="12.75">
      <c r="B62" s="1" t="s">
        <v>244</v>
      </c>
      <c r="H62" s="4"/>
      <c r="I62" s="23"/>
    </row>
    <row r="63" spans="2:3" ht="12.75">
      <c r="B63">
        <v>100</v>
      </c>
      <c r="C63" t="s">
        <v>250</v>
      </c>
    </row>
    <row r="64" spans="3:10" ht="12.75">
      <c r="C64" t="s">
        <v>316</v>
      </c>
      <c r="D64" t="s">
        <v>243</v>
      </c>
      <c r="E64" s="4">
        <v>46148</v>
      </c>
      <c r="F64" s="4">
        <v>12047</v>
      </c>
      <c r="G64" s="4">
        <f>E64-F64</f>
        <v>34101</v>
      </c>
      <c r="H64" s="4">
        <v>0</v>
      </c>
      <c r="I64" s="23">
        <f>G64+H64</f>
        <v>34101</v>
      </c>
      <c r="J64" s="15">
        <v>1079310</v>
      </c>
    </row>
    <row r="65" spans="2:9" ht="12.75">
      <c r="B65">
        <v>101</v>
      </c>
      <c r="C65" t="s">
        <v>245</v>
      </c>
      <c r="E65" s="4"/>
      <c r="F65" s="4"/>
      <c r="G65" s="4"/>
      <c r="H65" s="4"/>
      <c r="I65" s="23"/>
    </row>
    <row r="66" spans="3:10" ht="12.75">
      <c r="C66" t="s">
        <v>246</v>
      </c>
      <c r="D66" t="s">
        <v>243</v>
      </c>
      <c r="E66" s="4">
        <v>47475</v>
      </c>
      <c r="F66" s="4">
        <v>-5702</v>
      </c>
      <c r="G66" s="4">
        <f>E66-F66</f>
        <v>53177</v>
      </c>
      <c r="H66" s="4">
        <v>0</v>
      </c>
      <c r="I66" s="23">
        <f t="shared" si="0"/>
        <v>53177</v>
      </c>
      <c r="J66" s="15">
        <v>1079310</v>
      </c>
    </row>
    <row r="67" spans="3:10" ht="12.75">
      <c r="C67" t="s">
        <v>313</v>
      </c>
      <c r="D67" t="s">
        <v>243</v>
      </c>
      <c r="E67" s="4">
        <v>-188759</v>
      </c>
      <c r="F67" s="4">
        <v>-149916</v>
      </c>
      <c r="G67" s="4">
        <f>E67-F67</f>
        <v>-38843</v>
      </c>
      <c r="H67" s="4">
        <v>0</v>
      </c>
      <c r="I67" s="23">
        <f t="shared" si="0"/>
        <v>-38843</v>
      </c>
      <c r="J67" s="15">
        <v>1079310</v>
      </c>
    </row>
    <row r="68" spans="3:10" ht="12.75">
      <c r="C68" t="s">
        <v>314</v>
      </c>
      <c r="D68" t="s">
        <v>243</v>
      </c>
      <c r="E68" s="4">
        <v>318190</v>
      </c>
      <c r="F68" s="4">
        <v>446040</v>
      </c>
      <c r="G68" s="4">
        <f>SUM(E68-F68)</f>
        <v>-127850</v>
      </c>
      <c r="H68" s="4">
        <v>0</v>
      </c>
      <c r="I68" s="23">
        <f>G68+H68</f>
        <v>-127850</v>
      </c>
      <c r="J68" s="15">
        <v>1079310</v>
      </c>
    </row>
    <row r="69" spans="2:3" ht="12.75">
      <c r="B69">
        <v>102</v>
      </c>
      <c r="C69" t="s">
        <v>434</v>
      </c>
    </row>
    <row r="70" spans="3:10" ht="12.75">
      <c r="C70" t="s">
        <v>438</v>
      </c>
      <c r="D70" t="s">
        <v>243</v>
      </c>
      <c r="E70" s="4">
        <v>1833194</v>
      </c>
      <c r="F70" s="4">
        <v>186389</v>
      </c>
      <c r="G70" s="4">
        <f>SUM(E70-F70)</f>
        <v>1646805</v>
      </c>
      <c r="H70" s="4">
        <v>0</v>
      </c>
      <c r="I70" s="23">
        <f t="shared" si="0"/>
        <v>1646805</v>
      </c>
      <c r="J70" s="15">
        <v>1079310</v>
      </c>
    </row>
    <row r="71" spans="2:3" ht="12.75">
      <c r="B71">
        <v>103</v>
      </c>
      <c r="C71" t="s">
        <v>248</v>
      </c>
    </row>
    <row r="72" spans="3:10" ht="12.75">
      <c r="C72" s="98" t="s">
        <v>439</v>
      </c>
      <c r="D72" t="s">
        <v>243</v>
      </c>
      <c r="E72" s="4">
        <v>-472868</v>
      </c>
      <c r="F72" s="4">
        <v>0</v>
      </c>
      <c r="G72" s="4">
        <f>SUM(E72-F72)</f>
        <v>-472868</v>
      </c>
      <c r="H72" s="4">
        <v>0</v>
      </c>
      <c r="I72" s="23">
        <f>G72+H72</f>
        <v>-472868</v>
      </c>
      <c r="J72" s="15">
        <v>1079310</v>
      </c>
    </row>
    <row r="73" spans="3:10" ht="12.75">
      <c r="C73" t="s">
        <v>317</v>
      </c>
      <c r="D73" t="s">
        <v>319</v>
      </c>
      <c r="E73" s="4">
        <v>-200392</v>
      </c>
      <c r="F73" s="4">
        <v>137129</v>
      </c>
      <c r="G73" s="4">
        <f>SUM(E73-F73)</f>
        <v>-337521</v>
      </c>
      <c r="H73" s="4">
        <v>0</v>
      </c>
      <c r="I73" s="23">
        <f t="shared" si="0"/>
        <v>-337521</v>
      </c>
      <c r="J73" s="15">
        <v>1079310</v>
      </c>
    </row>
    <row r="74" spans="3:10" ht="12.75">
      <c r="C74" t="s">
        <v>318</v>
      </c>
      <c r="D74" t="s">
        <v>319</v>
      </c>
      <c r="E74" s="4">
        <v>387750</v>
      </c>
      <c r="F74" s="4">
        <v>1010210</v>
      </c>
      <c r="G74" s="4">
        <f>SUM(E74-F74)</f>
        <v>-622460</v>
      </c>
      <c r="H74" s="4">
        <v>0</v>
      </c>
      <c r="I74" s="23">
        <f t="shared" si="0"/>
        <v>-622460</v>
      </c>
      <c r="J74" s="15">
        <v>1079310</v>
      </c>
    </row>
    <row r="75" spans="3:10" ht="12.75">
      <c r="C75" t="s">
        <v>249</v>
      </c>
      <c r="D75" t="s">
        <v>319</v>
      </c>
      <c r="E75" s="4">
        <v>3265603</v>
      </c>
      <c r="F75" s="4">
        <v>-81324</v>
      </c>
      <c r="G75" s="4">
        <f>SUM(E75-F75)</f>
        <v>3346927</v>
      </c>
      <c r="H75" s="4">
        <v>0</v>
      </c>
      <c r="I75" s="23">
        <f>G75+H75</f>
        <v>3346927</v>
      </c>
      <c r="J75" s="15">
        <v>1079310</v>
      </c>
    </row>
    <row r="76" spans="3:10" ht="12.75">
      <c r="C76" t="s">
        <v>440</v>
      </c>
      <c r="D76" t="s">
        <v>319</v>
      </c>
      <c r="E76" s="4">
        <v>126550</v>
      </c>
      <c r="F76" s="4">
        <v>0</v>
      </c>
      <c r="G76" s="4">
        <f>SUM(E76-F76)</f>
        <v>126550</v>
      </c>
      <c r="H76" s="4">
        <v>0</v>
      </c>
      <c r="I76" s="23">
        <f>G76+H76</f>
        <v>126550</v>
      </c>
      <c r="J76" s="15">
        <v>1079310</v>
      </c>
    </row>
    <row r="77" spans="2:9" ht="12.75">
      <c r="B77">
        <v>104</v>
      </c>
      <c r="C77" t="s">
        <v>234</v>
      </c>
      <c r="E77" s="4"/>
      <c r="F77" s="4"/>
      <c r="G77" s="4"/>
      <c r="H77" s="4"/>
      <c r="I77" s="23"/>
    </row>
    <row r="78" spans="3:10" ht="12.75">
      <c r="C78" t="s">
        <v>320</v>
      </c>
      <c r="D78" t="s">
        <v>243</v>
      </c>
      <c r="E78" s="4">
        <v>843080</v>
      </c>
      <c r="F78" s="4">
        <v>492229</v>
      </c>
      <c r="G78" s="4">
        <f aca="true" t="shared" si="2" ref="G78:G87">SUM(E78-F78)</f>
        <v>350851</v>
      </c>
      <c r="H78" s="4">
        <v>0</v>
      </c>
      <c r="I78" s="23">
        <f>G78+H78</f>
        <v>350851</v>
      </c>
      <c r="J78" s="15">
        <v>1079310</v>
      </c>
    </row>
    <row r="79" spans="3:10" ht="12.75">
      <c r="C79" t="s">
        <v>256</v>
      </c>
      <c r="D79" t="s">
        <v>243</v>
      </c>
      <c r="E79" s="4">
        <v>5946597</v>
      </c>
      <c r="F79" s="4">
        <v>2847861</v>
      </c>
      <c r="G79" s="4">
        <f t="shared" si="2"/>
        <v>3098736</v>
      </c>
      <c r="H79" s="4">
        <v>4206254</v>
      </c>
      <c r="I79" s="23">
        <f>G79+H79</f>
        <v>7304990</v>
      </c>
      <c r="J79" s="15">
        <v>1079310</v>
      </c>
    </row>
    <row r="80" spans="3:10" ht="12.75">
      <c r="C80" t="s">
        <v>251</v>
      </c>
      <c r="D80" t="s">
        <v>243</v>
      </c>
      <c r="E80" s="4">
        <v>4251522</v>
      </c>
      <c r="F80" s="4">
        <v>923493</v>
      </c>
      <c r="G80" s="4">
        <f t="shared" si="2"/>
        <v>3328029</v>
      </c>
      <c r="H80" s="4">
        <v>0</v>
      </c>
      <c r="I80" s="23">
        <f t="shared" si="0"/>
        <v>3328029</v>
      </c>
      <c r="J80" s="15">
        <v>1079310</v>
      </c>
    </row>
    <row r="81" spans="3:10" ht="12.75">
      <c r="C81" t="s">
        <v>255</v>
      </c>
      <c r="D81" t="s">
        <v>243</v>
      </c>
      <c r="E81" s="4">
        <v>-96040</v>
      </c>
      <c r="F81" s="4">
        <v>0</v>
      </c>
      <c r="G81" s="4">
        <f t="shared" si="2"/>
        <v>-96040</v>
      </c>
      <c r="H81" s="4">
        <v>0</v>
      </c>
      <c r="I81" s="23">
        <f t="shared" si="0"/>
        <v>-96040</v>
      </c>
      <c r="J81" s="15">
        <v>1079310</v>
      </c>
    </row>
    <row r="82" spans="3:10" ht="12.75">
      <c r="C82" t="s">
        <v>321</v>
      </c>
      <c r="D82" t="s">
        <v>243</v>
      </c>
      <c r="E82" s="4">
        <v>-32783</v>
      </c>
      <c r="F82" s="4">
        <v>25158</v>
      </c>
      <c r="G82" s="4">
        <f t="shared" si="2"/>
        <v>-57941</v>
      </c>
      <c r="H82" s="4">
        <v>0</v>
      </c>
      <c r="I82" s="23">
        <f t="shared" si="0"/>
        <v>-57941</v>
      </c>
      <c r="J82" s="15">
        <v>1079310</v>
      </c>
    </row>
    <row r="83" spans="3:10" ht="12.75">
      <c r="C83" t="s">
        <v>322</v>
      </c>
      <c r="D83" t="s">
        <v>243</v>
      </c>
      <c r="E83" s="4">
        <v>-22987</v>
      </c>
      <c r="F83" s="4">
        <v>-6576</v>
      </c>
      <c r="G83" s="4">
        <f t="shared" si="2"/>
        <v>-16411</v>
      </c>
      <c r="H83" s="4">
        <v>0</v>
      </c>
      <c r="I83" s="23">
        <f>G83+H83</f>
        <v>-16411</v>
      </c>
      <c r="J83" s="15">
        <v>1079310</v>
      </c>
    </row>
    <row r="84" spans="3:10" ht="12.75">
      <c r="C84" t="s">
        <v>323</v>
      </c>
      <c r="D84" t="s">
        <v>243</v>
      </c>
      <c r="E84" s="4">
        <v>76196</v>
      </c>
      <c r="F84" s="4">
        <v>1224</v>
      </c>
      <c r="G84" s="4">
        <f t="shared" si="2"/>
        <v>74972</v>
      </c>
      <c r="H84" s="4">
        <v>0</v>
      </c>
      <c r="I84" s="23">
        <f>G84+H84</f>
        <v>74972</v>
      </c>
      <c r="J84" s="15">
        <v>1079310</v>
      </c>
    </row>
    <row r="85" spans="3:10" ht="12.75">
      <c r="C85" t="s">
        <v>257</v>
      </c>
      <c r="D85" t="s">
        <v>243</v>
      </c>
      <c r="E85" s="4">
        <v>-1293355</v>
      </c>
      <c r="F85" s="4">
        <v>445491</v>
      </c>
      <c r="G85" s="4">
        <f t="shared" si="2"/>
        <v>-1738846</v>
      </c>
      <c r="H85" s="4">
        <v>0</v>
      </c>
      <c r="I85" s="23">
        <f t="shared" si="0"/>
        <v>-1738846</v>
      </c>
      <c r="J85" s="15">
        <v>1079310</v>
      </c>
    </row>
    <row r="86" spans="3:10" ht="12.75">
      <c r="C86" t="s">
        <v>252</v>
      </c>
      <c r="D86" t="s">
        <v>254</v>
      </c>
      <c r="E86" s="4">
        <v>907545</v>
      </c>
      <c r="F86" s="4">
        <v>8465</v>
      </c>
      <c r="G86" s="4">
        <f t="shared" si="2"/>
        <v>899080</v>
      </c>
      <c r="H86" s="4">
        <v>0</v>
      </c>
      <c r="I86" s="23">
        <f aca="true" t="shared" si="3" ref="I86:I97">G86+H86</f>
        <v>899080</v>
      </c>
      <c r="J86" s="15">
        <v>1079310</v>
      </c>
    </row>
    <row r="87" spans="3:10" ht="12.75">
      <c r="C87" t="s">
        <v>253</v>
      </c>
      <c r="D87" t="s">
        <v>254</v>
      </c>
      <c r="E87" s="4">
        <v>3099908</v>
      </c>
      <c r="F87" s="4">
        <v>0</v>
      </c>
      <c r="G87" s="4">
        <f t="shared" si="2"/>
        <v>3099908</v>
      </c>
      <c r="H87" s="4">
        <v>0</v>
      </c>
      <c r="I87" s="23">
        <f>G87+H87</f>
        <v>3099908</v>
      </c>
      <c r="J87" s="15">
        <v>1079310</v>
      </c>
    </row>
    <row r="88" spans="2:9" ht="12.75">
      <c r="B88">
        <v>105</v>
      </c>
      <c r="C88" t="s">
        <v>258</v>
      </c>
      <c r="E88" s="4"/>
      <c r="F88" s="4"/>
      <c r="G88" s="4"/>
      <c r="H88" s="4"/>
      <c r="I88" s="23"/>
    </row>
    <row r="89" spans="3:10" ht="12.75">
      <c r="C89" s="98" t="s">
        <v>441</v>
      </c>
      <c r="D89" t="s">
        <v>243</v>
      </c>
      <c r="E89" s="4">
        <v>242868</v>
      </c>
      <c r="F89" s="4">
        <v>233415</v>
      </c>
      <c r="G89" s="4">
        <f>SUM(E89-F89)</f>
        <v>9453</v>
      </c>
      <c r="H89" s="4">
        <v>0</v>
      </c>
      <c r="I89" s="23">
        <f>G89+H89</f>
        <v>9453</v>
      </c>
      <c r="J89" s="15">
        <v>1079310</v>
      </c>
    </row>
    <row r="90" spans="3:10" ht="12.75">
      <c r="C90" s="54" t="s">
        <v>324</v>
      </c>
      <c r="D90" t="s">
        <v>243</v>
      </c>
      <c r="E90" s="4">
        <v>692174</v>
      </c>
      <c r="F90" s="4">
        <v>0</v>
      </c>
      <c r="G90" s="4">
        <f>SUM(E90-F90)</f>
        <v>692174</v>
      </c>
      <c r="H90" s="4">
        <v>0</v>
      </c>
      <c r="I90" s="23">
        <f t="shared" si="3"/>
        <v>692174</v>
      </c>
      <c r="J90" s="15">
        <v>1079310</v>
      </c>
    </row>
    <row r="91" spans="3:10" ht="12.75">
      <c r="C91" s="54" t="s">
        <v>442</v>
      </c>
      <c r="D91" t="s">
        <v>243</v>
      </c>
      <c r="E91" s="4">
        <v>0</v>
      </c>
      <c r="F91" s="4">
        <v>-61824</v>
      </c>
      <c r="G91" s="4">
        <f>SUM(E91-F91)</f>
        <v>61824</v>
      </c>
      <c r="H91" s="4">
        <v>0</v>
      </c>
      <c r="I91" s="23">
        <f t="shared" si="3"/>
        <v>61824</v>
      </c>
      <c r="J91" s="15">
        <v>1079310</v>
      </c>
    </row>
    <row r="92" spans="3:10" ht="12.75">
      <c r="C92" s="54" t="s">
        <v>443</v>
      </c>
      <c r="D92" t="s">
        <v>243</v>
      </c>
      <c r="E92" s="4">
        <v>167406</v>
      </c>
      <c r="F92" s="4">
        <v>111825</v>
      </c>
      <c r="G92" s="4">
        <f>SUM(E92-F92)</f>
        <v>55581</v>
      </c>
      <c r="H92" s="4">
        <v>0</v>
      </c>
      <c r="I92" s="23">
        <f t="shared" si="3"/>
        <v>55581</v>
      </c>
      <c r="J92" s="15">
        <v>1079310</v>
      </c>
    </row>
    <row r="93" spans="3:10" ht="12.75">
      <c r="C93" s="54" t="s">
        <v>444</v>
      </c>
      <c r="D93" t="s">
        <v>243</v>
      </c>
      <c r="E93" s="4">
        <v>0</v>
      </c>
      <c r="F93" s="4">
        <v>5728</v>
      </c>
      <c r="G93" s="4">
        <f>SUM(E93-F93)</f>
        <v>-5728</v>
      </c>
      <c r="H93" s="4">
        <v>0</v>
      </c>
      <c r="I93" s="23">
        <f t="shared" si="3"/>
        <v>-5728</v>
      </c>
      <c r="J93" s="15">
        <v>1079310</v>
      </c>
    </row>
    <row r="94" spans="2:9" ht="12.75">
      <c r="B94">
        <v>107</v>
      </c>
      <c r="C94" t="s">
        <v>325</v>
      </c>
      <c r="E94" s="4"/>
      <c r="F94" s="4"/>
      <c r="G94" s="4"/>
      <c r="H94" s="4"/>
      <c r="I94" s="23"/>
    </row>
    <row r="95" spans="3:10" ht="12.75">
      <c r="C95" t="s">
        <v>326</v>
      </c>
      <c r="D95" t="s">
        <v>243</v>
      </c>
      <c r="E95" s="4">
        <v>353703</v>
      </c>
      <c r="F95" s="4">
        <v>309760</v>
      </c>
      <c r="G95" s="4">
        <f>SUM(E95-F95)</f>
        <v>43943</v>
      </c>
      <c r="H95" s="4">
        <v>0</v>
      </c>
      <c r="I95" s="23">
        <f>G95+H95</f>
        <v>43943</v>
      </c>
      <c r="J95" s="15">
        <v>1079310</v>
      </c>
    </row>
    <row r="96" spans="2:11" ht="12.75">
      <c r="B96">
        <v>108</v>
      </c>
      <c r="C96" t="s">
        <v>236</v>
      </c>
      <c r="E96" s="4"/>
      <c r="F96" s="4"/>
      <c r="G96" s="4"/>
      <c r="H96" s="4"/>
      <c r="I96" s="23"/>
      <c r="K96" s="4"/>
    </row>
    <row r="97" spans="3:10" ht="12.75">
      <c r="C97" t="s">
        <v>259</v>
      </c>
      <c r="D97" t="s">
        <v>243</v>
      </c>
      <c r="E97" s="4">
        <v>345000</v>
      </c>
      <c r="F97" s="4">
        <v>76909</v>
      </c>
      <c r="G97" s="4">
        <f>SUM(E97-F97)</f>
        <v>268091</v>
      </c>
      <c r="H97" s="4">
        <v>0</v>
      </c>
      <c r="I97" s="23">
        <f t="shared" si="3"/>
        <v>268091</v>
      </c>
      <c r="J97" s="15">
        <v>1079310</v>
      </c>
    </row>
    <row r="98" spans="2:9" ht="12.75">
      <c r="B98">
        <v>401</v>
      </c>
      <c r="C98" t="s">
        <v>445</v>
      </c>
      <c r="E98" s="4"/>
      <c r="F98" s="4"/>
      <c r="G98" s="4"/>
      <c r="H98" s="4"/>
      <c r="I98" s="4"/>
    </row>
    <row r="99" spans="3:10" ht="12.75">
      <c r="C99" s="99" t="s">
        <v>446</v>
      </c>
      <c r="D99" t="s">
        <v>243</v>
      </c>
      <c r="E99" s="4">
        <v>170055</v>
      </c>
      <c r="F99" s="4">
        <v>24408</v>
      </c>
      <c r="G99" s="4">
        <f>SUM(E99-F99)</f>
        <v>145647</v>
      </c>
      <c r="H99" s="4">
        <v>0</v>
      </c>
      <c r="I99" s="23">
        <f>G99+H99</f>
        <v>145647</v>
      </c>
      <c r="J99" s="15">
        <v>1079310</v>
      </c>
    </row>
    <row r="100" spans="2:9" ht="12.75">
      <c r="B100">
        <v>502</v>
      </c>
      <c r="C100" t="s">
        <v>180</v>
      </c>
      <c r="E100" s="4"/>
      <c r="F100" s="4"/>
      <c r="G100" s="4"/>
      <c r="H100" s="4"/>
      <c r="I100" s="4"/>
    </row>
    <row r="101" spans="3:9" ht="12.75">
      <c r="C101" t="s">
        <v>260</v>
      </c>
      <c r="E101" s="4"/>
      <c r="F101" s="4"/>
      <c r="G101" s="4"/>
      <c r="H101" s="4"/>
      <c r="I101" s="4"/>
    </row>
    <row r="102" spans="3:10" ht="12.75">
      <c r="C102" t="s">
        <v>261</v>
      </c>
      <c r="D102" t="s">
        <v>243</v>
      </c>
      <c r="E102" s="4">
        <v>150407</v>
      </c>
      <c r="F102" s="4">
        <v>-191218</v>
      </c>
      <c r="G102" s="4">
        <f>SUM(E102-F102)</f>
        <v>341625</v>
      </c>
      <c r="H102" s="4">
        <v>0</v>
      </c>
      <c r="I102" s="23">
        <f>G102+H102</f>
        <v>341625</v>
      </c>
      <c r="J102" s="15">
        <v>1079310</v>
      </c>
    </row>
    <row r="103" spans="3:10" ht="12.75">
      <c r="C103" s="98" t="s">
        <v>447</v>
      </c>
      <c r="D103" t="s">
        <v>243</v>
      </c>
      <c r="E103" s="4">
        <v>0</v>
      </c>
      <c r="F103" s="4">
        <v>122719</v>
      </c>
      <c r="G103" s="4">
        <f>SUM(E103-F103)</f>
        <v>-122719</v>
      </c>
      <c r="H103" s="4">
        <v>0</v>
      </c>
      <c r="I103" s="23">
        <f>G103+H103</f>
        <v>-122719</v>
      </c>
      <c r="J103" s="15">
        <v>1079310</v>
      </c>
    </row>
    <row r="104" spans="3:10" ht="12.75">
      <c r="C104" s="98" t="s">
        <v>448</v>
      </c>
      <c r="D104" t="s">
        <v>243</v>
      </c>
      <c r="E104" s="4">
        <v>138270</v>
      </c>
      <c r="F104" s="4">
        <v>0</v>
      </c>
      <c r="G104" s="4">
        <f>SUM(E104-F104)</f>
        <v>138270</v>
      </c>
      <c r="H104" s="4">
        <v>0</v>
      </c>
      <c r="I104" s="23">
        <f>G104+H104</f>
        <v>138270</v>
      </c>
      <c r="J104" s="15">
        <v>1079310</v>
      </c>
    </row>
    <row r="105" spans="3:10" ht="12.75">
      <c r="C105" s="99" t="s">
        <v>449</v>
      </c>
      <c r="D105" t="s">
        <v>243</v>
      </c>
      <c r="E105" s="4">
        <v>-504710</v>
      </c>
      <c r="F105" s="4">
        <v>-1042194</v>
      </c>
      <c r="G105" s="4">
        <f>SUM(E105-F105)</f>
        <v>537484</v>
      </c>
      <c r="H105" s="4">
        <v>0</v>
      </c>
      <c r="I105" s="23">
        <f>G105+H105</f>
        <v>537484</v>
      </c>
      <c r="J105" s="15">
        <v>1079310</v>
      </c>
    </row>
    <row r="106" spans="2:9" ht="12.75">
      <c r="B106">
        <v>603</v>
      </c>
      <c r="C106" s="99" t="s">
        <v>242</v>
      </c>
      <c r="E106" s="4"/>
      <c r="F106" s="4"/>
      <c r="G106" s="4"/>
      <c r="H106" s="4"/>
      <c r="I106" s="4"/>
    </row>
    <row r="107" spans="3:10" ht="12.75">
      <c r="C107" s="99" t="s">
        <v>450</v>
      </c>
      <c r="D107" t="s">
        <v>243</v>
      </c>
      <c r="E107" s="4">
        <v>0</v>
      </c>
      <c r="F107" s="4">
        <v>15708</v>
      </c>
      <c r="G107" s="4">
        <f>SUM(E107-F107)</f>
        <v>-15708</v>
      </c>
      <c r="H107" s="4">
        <v>0</v>
      </c>
      <c r="I107" s="23">
        <f>G107+H107</f>
        <v>-15708</v>
      </c>
      <c r="J107" s="15">
        <v>1079310</v>
      </c>
    </row>
    <row r="108" spans="5:9" ht="12.75">
      <c r="E108" s="4"/>
      <c r="F108" s="4"/>
      <c r="G108" s="4"/>
      <c r="H108" s="4"/>
      <c r="I108" s="4"/>
    </row>
    <row r="109" spans="5:9" ht="12.75">
      <c r="E109" s="4"/>
      <c r="F109" s="4"/>
      <c r="G109" s="4"/>
      <c r="H109" s="4"/>
      <c r="I109" s="4"/>
    </row>
    <row r="110" spans="2:10" s="1" customFormat="1" ht="12.75">
      <c r="B110" s="1" t="s">
        <v>10</v>
      </c>
      <c r="E110" s="16">
        <f>SUM(E11:E109)</f>
        <v>298461655</v>
      </c>
      <c r="F110" s="16">
        <f>SUM(F11:F109)</f>
        <v>276200456</v>
      </c>
      <c r="G110" s="16">
        <f>SUM(G11:G109)</f>
        <v>22261199</v>
      </c>
      <c r="H110" s="16">
        <f>SUM(H11:H109)</f>
        <v>13329797</v>
      </c>
      <c r="I110" s="16">
        <f>SUM(I11:I109)</f>
        <v>35590996</v>
      </c>
      <c r="J110" s="17"/>
    </row>
    <row r="111" spans="5:10" s="1" customFormat="1" ht="12.75">
      <c r="E111" s="16"/>
      <c r="F111" s="16"/>
      <c r="G111" s="16"/>
      <c r="H111" s="16"/>
      <c r="I111" s="16"/>
      <c r="J111" s="17"/>
    </row>
    <row r="112" spans="2:10" s="1" customFormat="1" ht="12.75">
      <c r="B112" s="1" t="s">
        <v>537</v>
      </c>
      <c r="E112" s="16"/>
      <c r="F112" s="16"/>
      <c r="G112" s="32">
        <f>G110</f>
        <v>22261199</v>
      </c>
      <c r="H112" s="16"/>
      <c r="I112" s="16"/>
      <c r="J112" s="17"/>
    </row>
    <row r="113" spans="5:9" ht="12.75">
      <c r="E113" s="4"/>
      <c r="F113" s="4"/>
      <c r="G113" s="4"/>
      <c r="H113" s="4"/>
      <c r="I113" s="4"/>
    </row>
    <row r="114" spans="2:10" s="1" customFormat="1" ht="12.75">
      <c r="B114" s="34" t="s">
        <v>366</v>
      </c>
      <c r="G114" s="16"/>
      <c r="H114" s="16">
        <f>H110</f>
        <v>13329797</v>
      </c>
      <c r="I114" s="16"/>
      <c r="J114" s="17"/>
    </row>
    <row r="115" ht="12.75">
      <c r="I115" s="4"/>
    </row>
    <row r="117" spans="7:8" ht="12.75">
      <c r="G117" s="4"/>
      <c r="H117" s="4"/>
    </row>
    <row r="118" ht="12.75">
      <c r="G118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9826-13 Sag nr. 2233-11&amp;R&amp;P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7"/>
  <sheetViews>
    <sheetView zoomScalePageLayoutView="0" workbookViewId="0" topLeftCell="A49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6.57421875" style="0" customWidth="1"/>
    <col min="5" max="5" width="12.00390625" style="0" customWidth="1"/>
    <col min="6" max="7" width="13.140625" style="0" customWidth="1"/>
    <col min="8" max="8" width="11.7109375" style="0" customWidth="1"/>
    <col min="9" max="9" width="12.140625" style="0" customWidth="1"/>
    <col min="10" max="10" width="16.28125" style="5" customWidth="1"/>
    <col min="13" max="13" width="9.7109375" style="0" bestFit="1" customWidth="1"/>
  </cols>
  <sheetData>
    <row r="1" ht="13.5" thickBot="1"/>
    <row r="2" spans="2:12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4"/>
    </row>
    <row r="4" spans="2:3" ht="18">
      <c r="B4" s="65" t="s">
        <v>29</v>
      </c>
      <c r="C4" s="2"/>
    </row>
    <row r="5" spans="2:6" ht="18">
      <c r="B5" s="65" t="s">
        <v>16</v>
      </c>
      <c r="F5" s="78"/>
    </row>
    <row r="6" spans="2:12" s="1" customFormat="1" ht="66" customHeight="1">
      <c r="B6" s="90" t="s">
        <v>11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87" t="s">
        <v>369</v>
      </c>
      <c r="I6" s="92" t="s">
        <v>21</v>
      </c>
      <c r="J6" s="92" t="s">
        <v>18</v>
      </c>
      <c r="K6" s="86"/>
      <c r="L6" s="86"/>
    </row>
    <row r="7" spans="7:9" ht="12.75">
      <c r="G7" s="63" t="s">
        <v>24</v>
      </c>
      <c r="H7" s="64"/>
      <c r="I7" s="64"/>
    </row>
    <row r="8" ht="12.75">
      <c r="B8" s="1" t="s">
        <v>25</v>
      </c>
    </row>
    <row r="9" spans="5:10" ht="12.75">
      <c r="E9" s="4"/>
      <c r="F9" s="4"/>
      <c r="G9" s="4"/>
      <c r="H9" s="4"/>
      <c r="I9" s="4"/>
      <c r="J9" s="15"/>
    </row>
    <row r="10" spans="2:10" ht="12.75">
      <c r="B10">
        <v>501</v>
      </c>
      <c r="C10" t="s">
        <v>16</v>
      </c>
      <c r="E10" s="4"/>
      <c r="F10" s="4"/>
      <c r="G10" s="4"/>
      <c r="H10" s="4">
        <v>5123692</v>
      </c>
      <c r="I10" s="4">
        <f>G10+H10</f>
        <v>5123692</v>
      </c>
      <c r="J10" s="15"/>
    </row>
    <row r="11" spans="3:10" ht="12.75">
      <c r="C11" t="s">
        <v>188</v>
      </c>
      <c r="D11" t="s">
        <v>189</v>
      </c>
      <c r="E11" s="4">
        <v>1843800</v>
      </c>
      <c r="F11" s="4">
        <v>1339797</v>
      </c>
      <c r="G11" s="4">
        <f aca="true" t="shared" si="0" ref="G11:G20">SUM(E11-F11)</f>
        <v>504003</v>
      </c>
      <c r="H11" s="4"/>
      <c r="I11" s="4">
        <f aca="true" t="shared" si="1" ref="I11:I48">G11+H11</f>
        <v>504003</v>
      </c>
      <c r="J11" s="15">
        <v>1062022</v>
      </c>
    </row>
    <row r="12" spans="3:10" ht="12.75">
      <c r="C12" t="s">
        <v>190</v>
      </c>
      <c r="D12" t="s">
        <v>191</v>
      </c>
      <c r="E12" s="4">
        <v>12081119</v>
      </c>
      <c r="F12" s="4">
        <v>13193645</v>
      </c>
      <c r="G12" s="4">
        <f t="shared" si="0"/>
        <v>-1112526</v>
      </c>
      <c r="H12" s="4"/>
      <c r="I12" s="4">
        <f t="shared" si="1"/>
        <v>-1112526</v>
      </c>
      <c r="J12" s="15">
        <v>1062022</v>
      </c>
    </row>
    <row r="13" spans="3:10" ht="12.75">
      <c r="C13" t="s">
        <v>192</v>
      </c>
      <c r="D13" t="s">
        <v>193</v>
      </c>
      <c r="E13" s="4">
        <v>5652150</v>
      </c>
      <c r="F13" s="4">
        <v>5877402</v>
      </c>
      <c r="G13" s="4">
        <f t="shared" si="0"/>
        <v>-225252</v>
      </c>
      <c r="H13" s="4"/>
      <c r="I13" s="4">
        <f t="shared" si="1"/>
        <v>-225252</v>
      </c>
      <c r="J13" s="15">
        <v>1062022</v>
      </c>
    </row>
    <row r="14" spans="3:10" ht="12.75">
      <c r="C14" t="s">
        <v>194</v>
      </c>
      <c r="D14" t="s">
        <v>183</v>
      </c>
      <c r="E14" s="4">
        <v>168240</v>
      </c>
      <c r="F14" s="4">
        <v>137168</v>
      </c>
      <c r="G14" s="4">
        <f t="shared" si="0"/>
        <v>31072</v>
      </c>
      <c r="H14" s="4"/>
      <c r="I14" s="4">
        <f t="shared" si="1"/>
        <v>31072</v>
      </c>
      <c r="J14" s="15">
        <v>1062022</v>
      </c>
    </row>
    <row r="15" spans="3:10" ht="12.75">
      <c r="C15" t="s">
        <v>195</v>
      </c>
      <c r="D15" t="s">
        <v>196</v>
      </c>
      <c r="E15" s="4">
        <v>4935743</v>
      </c>
      <c r="F15" s="4">
        <v>2234234</v>
      </c>
      <c r="G15" s="4">
        <f t="shared" si="0"/>
        <v>2701509</v>
      </c>
      <c r="H15" s="4"/>
      <c r="I15" s="4">
        <f t="shared" si="1"/>
        <v>2701509</v>
      </c>
      <c r="J15" s="15">
        <v>1062022</v>
      </c>
    </row>
    <row r="16" spans="3:10" ht="12.75">
      <c r="C16" s="62" t="s">
        <v>407</v>
      </c>
      <c r="D16" t="s">
        <v>196</v>
      </c>
      <c r="E16" s="4">
        <v>-247694</v>
      </c>
      <c r="F16" s="4">
        <v>-139882</v>
      </c>
      <c r="G16" s="4">
        <f>SUM(E16-F16)</f>
        <v>-107812</v>
      </c>
      <c r="H16" s="4"/>
      <c r="I16" s="4">
        <f>G16+H16</f>
        <v>-107812</v>
      </c>
      <c r="J16" s="15">
        <v>1062022</v>
      </c>
    </row>
    <row r="17" spans="3:10" ht="12.75">
      <c r="C17" t="s">
        <v>197</v>
      </c>
      <c r="D17" t="s">
        <v>198</v>
      </c>
      <c r="E17" s="4">
        <v>-508380</v>
      </c>
      <c r="F17" s="4">
        <v>-467540</v>
      </c>
      <c r="G17" s="4">
        <f t="shared" si="0"/>
        <v>-40840</v>
      </c>
      <c r="H17" s="4"/>
      <c r="I17" s="4">
        <f t="shared" si="1"/>
        <v>-40840</v>
      </c>
      <c r="J17" s="15">
        <v>1062022</v>
      </c>
    </row>
    <row r="18" spans="3:10" ht="12.75">
      <c r="C18" t="s">
        <v>199</v>
      </c>
      <c r="D18" t="s">
        <v>200</v>
      </c>
      <c r="E18" s="4">
        <v>447242</v>
      </c>
      <c r="F18" s="4">
        <v>1041257</v>
      </c>
      <c r="G18" s="4">
        <f t="shared" si="0"/>
        <v>-594015</v>
      </c>
      <c r="H18" s="4"/>
      <c r="I18" s="4">
        <f t="shared" si="1"/>
        <v>-594015</v>
      </c>
      <c r="J18" s="15">
        <v>1062022</v>
      </c>
    </row>
    <row r="19" spans="3:10" ht="12.75">
      <c r="C19" t="s">
        <v>201</v>
      </c>
      <c r="D19" t="s">
        <v>202</v>
      </c>
      <c r="E19" s="4">
        <v>23720110</v>
      </c>
      <c r="F19" s="4">
        <v>28102536</v>
      </c>
      <c r="G19" s="4">
        <f t="shared" si="0"/>
        <v>-4382426</v>
      </c>
      <c r="H19" s="4"/>
      <c r="I19" s="4">
        <f t="shared" si="1"/>
        <v>-4382426</v>
      </c>
      <c r="J19" s="15">
        <v>1062022</v>
      </c>
    </row>
    <row r="20" spans="3:13" ht="12.75">
      <c r="C20" t="s">
        <v>203</v>
      </c>
      <c r="D20" t="s">
        <v>204</v>
      </c>
      <c r="E20" s="4">
        <v>15931430</v>
      </c>
      <c r="F20" s="4">
        <v>16115869</v>
      </c>
      <c r="G20" s="4">
        <f t="shared" si="0"/>
        <v>-184439</v>
      </c>
      <c r="H20" s="4"/>
      <c r="I20" s="4">
        <f t="shared" si="1"/>
        <v>-184439</v>
      </c>
      <c r="J20" s="15">
        <v>1062022</v>
      </c>
      <c r="M20" s="4"/>
    </row>
    <row r="21" spans="5:10" ht="12.75">
      <c r="E21" s="4"/>
      <c r="F21" s="4"/>
      <c r="G21" s="4"/>
      <c r="H21" s="4"/>
      <c r="I21" s="4"/>
      <c r="J21" s="15"/>
    </row>
    <row r="22" spans="2:10" ht="12.75">
      <c r="B22">
        <v>502</v>
      </c>
      <c r="C22" t="s">
        <v>180</v>
      </c>
      <c r="E22" s="4"/>
      <c r="F22" s="4"/>
      <c r="G22" s="4"/>
      <c r="H22" s="4">
        <f>(3040755+1062963-30950)</f>
        <v>4072768</v>
      </c>
      <c r="I22" s="4">
        <f t="shared" si="1"/>
        <v>4072768</v>
      </c>
      <c r="J22" s="15"/>
    </row>
    <row r="23" spans="3:10" ht="12.75">
      <c r="C23" t="s">
        <v>205</v>
      </c>
      <c r="D23" t="s">
        <v>189</v>
      </c>
      <c r="E23" s="4">
        <v>792685</v>
      </c>
      <c r="F23" s="4">
        <v>358285</v>
      </c>
      <c r="G23" s="4">
        <f>SUM(E23-F23)</f>
        <v>434400</v>
      </c>
      <c r="H23" s="4"/>
      <c r="I23" s="4">
        <f>G23+H23</f>
        <v>434400</v>
      </c>
      <c r="J23" s="15">
        <v>1071484</v>
      </c>
    </row>
    <row r="24" spans="3:10" ht="12.75">
      <c r="C24" t="s">
        <v>408</v>
      </c>
      <c r="D24" t="s">
        <v>191</v>
      </c>
      <c r="E24" s="4">
        <v>60311</v>
      </c>
      <c r="F24" s="4">
        <v>60311</v>
      </c>
      <c r="G24" s="4">
        <f>SUM(E24-F24)</f>
        <v>0</v>
      </c>
      <c r="H24" s="4"/>
      <c r="I24" s="4">
        <f>G24+H24</f>
        <v>0</v>
      </c>
      <c r="J24" s="15">
        <v>1071484</v>
      </c>
    </row>
    <row r="25" spans="3:10" ht="12.75">
      <c r="C25" t="s">
        <v>181</v>
      </c>
      <c r="D25" t="s">
        <v>182</v>
      </c>
      <c r="E25" s="4">
        <v>476170</v>
      </c>
      <c r="F25" s="4">
        <v>465582</v>
      </c>
      <c r="G25" s="4">
        <f aca="true" t="shared" si="2" ref="G25:G32">SUM(E25-F25)</f>
        <v>10588</v>
      </c>
      <c r="H25" s="4"/>
      <c r="I25" s="4">
        <f t="shared" si="1"/>
        <v>10588</v>
      </c>
      <c r="J25" s="15">
        <v>1071484</v>
      </c>
    </row>
    <row r="26" spans="3:10" ht="12.75">
      <c r="C26" t="s">
        <v>227</v>
      </c>
      <c r="D26" t="s">
        <v>184</v>
      </c>
      <c r="E26" s="4">
        <v>83640</v>
      </c>
      <c r="F26" s="4">
        <v>-36705</v>
      </c>
      <c r="G26" s="4">
        <f t="shared" si="2"/>
        <v>120345</v>
      </c>
      <c r="H26" s="4"/>
      <c r="I26" s="4">
        <f t="shared" si="1"/>
        <v>120345</v>
      </c>
      <c r="J26" s="15">
        <v>1071484</v>
      </c>
    </row>
    <row r="27" spans="3:10" ht="12.75">
      <c r="C27" t="s">
        <v>306</v>
      </c>
      <c r="D27" t="s">
        <v>307</v>
      </c>
      <c r="E27" s="4">
        <v>84430</v>
      </c>
      <c r="F27" s="4">
        <v>84430</v>
      </c>
      <c r="G27" s="4">
        <f t="shared" si="2"/>
        <v>0</v>
      </c>
      <c r="H27" s="4"/>
      <c r="I27" s="4">
        <f t="shared" si="1"/>
        <v>0</v>
      </c>
      <c r="J27" s="15">
        <v>1071484</v>
      </c>
    </row>
    <row r="28" spans="3:10" ht="12.75">
      <c r="C28" t="s">
        <v>228</v>
      </c>
      <c r="D28" t="s">
        <v>185</v>
      </c>
      <c r="E28" s="4">
        <v>2321720</v>
      </c>
      <c r="F28" s="4">
        <v>2478893</v>
      </c>
      <c r="G28" s="4">
        <f t="shared" si="2"/>
        <v>-157173</v>
      </c>
      <c r="H28" s="4"/>
      <c r="I28" s="4">
        <f t="shared" si="1"/>
        <v>-157173</v>
      </c>
      <c r="J28" s="15">
        <v>1071484</v>
      </c>
    </row>
    <row r="29" spans="3:10" ht="12.75">
      <c r="C29" t="s">
        <v>206</v>
      </c>
      <c r="D29" t="s">
        <v>200</v>
      </c>
      <c r="E29" s="4">
        <v>103650</v>
      </c>
      <c r="F29" s="4">
        <v>120171</v>
      </c>
      <c r="G29" s="4">
        <f t="shared" si="2"/>
        <v>-16521</v>
      </c>
      <c r="H29" s="4"/>
      <c r="I29" s="4">
        <f t="shared" si="1"/>
        <v>-16521</v>
      </c>
      <c r="J29" s="15">
        <v>1071484</v>
      </c>
    </row>
    <row r="30" spans="3:10" ht="12.75">
      <c r="C30" t="s">
        <v>201</v>
      </c>
      <c r="D30" t="s">
        <v>202</v>
      </c>
      <c r="E30" s="4">
        <v>3510300</v>
      </c>
      <c r="F30" s="4">
        <v>3437700</v>
      </c>
      <c r="G30" s="4">
        <f t="shared" si="2"/>
        <v>72600</v>
      </c>
      <c r="H30" s="4"/>
      <c r="I30" s="4">
        <f t="shared" si="1"/>
        <v>72600</v>
      </c>
      <c r="J30" s="15">
        <v>1071484</v>
      </c>
    </row>
    <row r="31" spans="3:10" ht="12.75">
      <c r="C31" t="s">
        <v>208</v>
      </c>
      <c r="D31" t="s">
        <v>209</v>
      </c>
      <c r="E31" s="4">
        <v>113620</v>
      </c>
      <c r="F31" s="4">
        <v>1204</v>
      </c>
      <c r="G31" s="4">
        <f t="shared" si="2"/>
        <v>112416</v>
      </c>
      <c r="H31" s="4"/>
      <c r="I31" s="4">
        <f t="shared" si="1"/>
        <v>112416</v>
      </c>
      <c r="J31" s="15">
        <v>1071484</v>
      </c>
    </row>
    <row r="32" spans="3:13" ht="12.75">
      <c r="C32" t="s">
        <v>210</v>
      </c>
      <c r="D32" t="s">
        <v>211</v>
      </c>
      <c r="E32" s="4">
        <v>21970</v>
      </c>
      <c r="F32" s="4">
        <v>25936</v>
      </c>
      <c r="G32" s="4">
        <f t="shared" si="2"/>
        <v>-3966</v>
      </c>
      <c r="H32" s="4"/>
      <c r="I32" s="4">
        <f t="shared" si="1"/>
        <v>-3966</v>
      </c>
      <c r="J32" s="15">
        <v>1071484</v>
      </c>
      <c r="M32" s="4"/>
    </row>
    <row r="33" spans="5:10" ht="12.75">
      <c r="E33" s="4"/>
      <c r="F33" s="4"/>
      <c r="G33" s="4"/>
      <c r="H33" s="4"/>
      <c r="I33" s="4"/>
      <c r="J33" s="15"/>
    </row>
    <row r="34" spans="5:10" ht="12.75">
      <c r="E34" s="4"/>
      <c r="F34" s="4"/>
      <c r="G34" s="4"/>
      <c r="H34" s="4"/>
      <c r="I34" s="4"/>
      <c r="J34" s="15"/>
    </row>
    <row r="35" spans="5:10" ht="12.75">
      <c r="E35" s="4"/>
      <c r="F35" s="4"/>
      <c r="G35" s="4"/>
      <c r="H35" s="4"/>
      <c r="I35" s="4"/>
      <c r="J35" s="15"/>
    </row>
    <row r="36" spans="2:10" ht="12.75">
      <c r="B36">
        <v>504</v>
      </c>
      <c r="C36" t="s">
        <v>186</v>
      </c>
      <c r="E36" s="4"/>
      <c r="F36" s="4"/>
      <c r="G36" s="4"/>
      <c r="H36" s="4">
        <f>(261660+262280-214707)</f>
        <v>309233</v>
      </c>
      <c r="I36" s="4">
        <f t="shared" si="1"/>
        <v>309233</v>
      </c>
      <c r="J36" s="15"/>
    </row>
    <row r="37" spans="3:10" ht="12.75">
      <c r="C37" t="s">
        <v>230</v>
      </c>
      <c r="D37" t="s">
        <v>191</v>
      </c>
      <c r="E37" s="4">
        <v>267840</v>
      </c>
      <c r="F37" s="4">
        <v>304091</v>
      </c>
      <c r="G37" s="4">
        <f>SUM(E37-F37)</f>
        <v>-36251</v>
      </c>
      <c r="H37" s="4"/>
      <c r="I37" s="4">
        <f t="shared" si="1"/>
        <v>-36251</v>
      </c>
      <c r="J37" s="15">
        <v>1071482</v>
      </c>
    </row>
    <row r="38" spans="3:10" ht="12.75">
      <c r="C38" t="s">
        <v>212</v>
      </c>
      <c r="D38" t="s">
        <v>187</v>
      </c>
      <c r="E38" s="4">
        <v>1073170</v>
      </c>
      <c r="F38" s="4">
        <v>972164</v>
      </c>
      <c r="G38" s="4">
        <f>SUM(E38-F38)</f>
        <v>101006</v>
      </c>
      <c r="H38" s="4"/>
      <c r="I38" s="4">
        <f t="shared" si="1"/>
        <v>101006</v>
      </c>
      <c r="J38" s="15">
        <v>1071482</v>
      </c>
    </row>
    <row r="39" spans="3:10" ht="12.75">
      <c r="C39" t="s">
        <v>213</v>
      </c>
      <c r="D39" t="s">
        <v>214</v>
      </c>
      <c r="E39" s="4">
        <v>100960</v>
      </c>
      <c r="F39" s="4">
        <v>-64784</v>
      </c>
      <c r="G39" s="4">
        <f>SUM(E39-F39)</f>
        <v>165744</v>
      </c>
      <c r="H39" s="4"/>
      <c r="I39" s="4">
        <f t="shared" si="1"/>
        <v>165744</v>
      </c>
      <c r="J39" s="15">
        <v>1071482</v>
      </c>
    </row>
    <row r="40" spans="3:13" ht="12.75">
      <c r="C40" t="s">
        <v>229</v>
      </c>
      <c r="D40" t="s">
        <v>185</v>
      </c>
      <c r="E40" s="4">
        <v>0</v>
      </c>
      <c r="F40" s="4">
        <v>-1400</v>
      </c>
      <c r="G40" s="4">
        <f>SUM(E40-F40)</f>
        <v>1400</v>
      </c>
      <c r="H40" s="4"/>
      <c r="I40" s="4">
        <f>G40+H40</f>
        <v>1400</v>
      </c>
      <c r="J40" s="15">
        <v>1071482</v>
      </c>
      <c r="M40" s="4"/>
    </row>
    <row r="41" spans="5:13" ht="12.75">
      <c r="E41" s="4"/>
      <c r="F41" s="4"/>
      <c r="G41" s="4"/>
      <c r="H41" s="4"/>
      <c r="I41" s="4"/>
      <c r="J41" s="15"/>
      <c r="M41" s="4"/>
    </row>
    <row r="42" spans="5:10" ht="12.75">
      <c r="E42" s="4"/>
      <c r="F42" s="4"/>
      <c r="G42" s="4"/>
      <c r="H42" s="4"/>
      <c r="I42" s="4"/>
      <c r="J42" s="15"/>
    </row>
    <row r="43" spans="2:10" ht="12.75">
      <c r="B43" s="1" t="s">
        <v>23</v>
      </c>
      <c r="E43" s="4"/>
      <c r="F43" s="4"/>
      <c r="G43" s="4"/>
      <c r="H43" s="4"/>
      <c r="I43" s="4"/>
      <c r="J43" s="15"/>
    </row>
    <row r="44" spans="2:10" ht="12.75">
      <c r="B44" s="1"/>
      <c r="E44" s="4"/>
      <c r="F44" s="4"/>
      <c r="G44" s="4"/>
      <c r="H44" s="4"/>
      <c r="I44" s="4"/>
      <c r="J44" s="15"/>
    </row>
    <row r="45" spans="2:10" s="22" customFormat="1" ht="12.75">
      <c r="B45" s="22">
        <v>501</v>
      </c>
      <c r="C45" s="22" t="s">
        <v>16</v>
      </c>
      <c r="E45" s="23"/>
      <c r="F45" s="23"/>
      <c r="G45" s="23"/>
      <c r="H45" s="23"/>
      <c r="I45" s="23"/>
      <c r="J45" s="24"/>
    </row>
    <row r="46" spans="2:10" ht="12.75">
      <c r="B46" s="1"/>
      <c r="C46" t="s">
        <v>510</v>
      </c>
      <c r="D46" t="s">
        <v>511</v>
      </c>
      <c r="E46" s="4">
        <v>12811630</v>
      </c>
      <c r="F46" s="4">
        <v>11709757</v>
      </c>
      <c r="G46" s="4">
        <f>SUM(E46-F46)</f>
        <v>1101873</v>
      </c>
      <c r="H46" s="4">
        <v>0</v>
      </c>
      <c r="I46" s="4">
        <f>G46+H46</f>
        <v>1101873</v>
      </c>
      <c r="J46" s="15">
        <v>1108503</v>
      </c>
    </row>
    <row r="47" spans="2:10" ht="12.75">
      <c r="B47">
        <v>504</v>
      </c>
      <c r="C47" t="s">
        <v>186</v>
      </c>
      <c r="E47" s="4"/>
      <c r="F47" s="4"/>
      <c r="G47" s="4"/>
      <c r="H47" s="4"/>
      <c r="I47" s="4"/>
      <c r="J47" s="15"/>
    </row>
    <row r="48" spans="3:10" ht="12.75">
      <c r="C48" t="s">
        <v>264</v>
      </c>
      <c r="D48" t="s">
        <v>265</v>
      </c>
      <c r="E48" s="4">
        <v>500814</v>
      </c>
      <c r="F48" s="4">
        <v>59173</v>
      </c>
      <c r="G48" s="4">
        <f>SUM(E48-F48)</f>
        <v>441641</v>
      </c>
      <c r="H48" s="4">
        <v>0</v>
      </c>
      <c r="I48" s="4">
        <f t="shared" si="1"/>
        <v>441641</v>
      </c>
      <c r="J48" s="15">
        <v>1089217</v>
      </c>
    </row>
    <row r="49" spans="5:10" ht="12.75">
      <c r="E49" s="4"/>
      <c r="F49" s="4"/>
      <c r="G49" s="4"/>
      <c r="H49" s="4"/>
      <c r="I49" s="4"/>
      <c r="J49" s="15"/>
    </row>
    <row r="50" spans="5:10" ht="12.75">
      <c r="E50" s="4"/>
      <c r="F50" s="4"/>
      <c r="G50" s="4"/>
      <c r="H50" s="4"/>
      <c r="I50" s="4"/>
      <c r="J50" s="15"/>
    </row>
    <row r="51" spans="2:10" ht="12.75">
      <c r="B51" s="1" t="s">
        <v>508</v>
      </c>
      <c r="E51" s="4"/>
      <c r="F51" s="4"/>
      <c r="G51" s="4"/>
      <c r="H51" s="4"/>
      <c r="I51" s="4"/>
      <c r="J51" s="15"/>
    </row>
    <row r="52" spans="2:10" ht="12.75">
      <c r="B52" s="1"/>
      <c r="E52" s="4"/>
      <c r="F52" s="4"/>
      <c r="G52" s="4"/>
      <c r="H52" s="4"/>
      <c r="I52" s="4"/>
      <c r="J52" s="15"/>
    </row>
    <row r="53" spans="2:10" ht="12.75">
      <c r="B53">
        <v>100</v>
      </c>
      <c r="C53" t="s">
        <v>231</v>
      </c>
      <c r="E53" s="4"/>
      <c r="F53" s="4"/>
      <c r="G53" s="4"/>
      <c r="H53" s="4"/>
      <c r="I53" s="4"/>
      <c r="J53" s="15"/>
    </row>
    <row r="54" spans="3:10" ht="12.75">
      <c r="C54" t="s">
        <v>509</v>
      </c>
      <c r="D54" t="s">
        <v>196</v>
      </c>
      <c r="E54" s="4">
        <v>889040</v>
      </c>
      <c r="F54" s="4">
        <v>885762</v>
      </c>
      <c r="G54" s="4">
        <f>SUM(E54-F54)</f>
        <v>3278</v>
      </c>
      <c r="H54" s="4">
        <v>0</v>
      </c>
      <c r="I54" s="4">
        <f>G54+H54</f>
        <v>3278</v>
      </c>
      <c r="J54" s="15"/>
    </row>
    <row r="55" spans="5:10" ht="12.75">
      <c r="E55" s="4"/>
      <c r="F55" s="4"/>
      <c r="G55" s="4"/>
      <c r="H55" s="4"/>
      <c r="I55" s="4"/>
      <c r="J55" s="15"/>
    </row>
    <row r="56" spans="5:10" ht="12.75">
      <c r="E56" s="4"/>
      <c r="F56" s="4"/>
      <c r="G56" s="4"/>
      <c r="H56" s="4"/>
      <c r="I56" s="4"/>
      <c r="J56" s="15"/>
    </row>
    <row r="57" spans="2:10" ht="12.75">
      <c r="B57" s="1" t="s">
        <v>409</v>
      </c>
      <c r="E57" s="4"/>
      <c r="F57" s="4"/>
      <c r="G57" s="4"/>
      <c r="H57" s="4"/>
      <c r="I57" s="4"/>
      <c r="J57" s="15"/>
    </row>
    <row r="58" spans="2:10" ht="12.75">
      <c r="B58" s="1"/>
      <c r="E58" s="4"/>
      <c r="F58" s="4"/>
      <c r="G58" s="4"/>
      <c r="H58" s="4"/>
      <c r="I58" s="4"/>
      <c r="J58" s="15"/>
    </row>
    <row r="59" spans="2:10" ht="12.75">
      <c r="B59">
        <v>502</v>
      </c>
      <c r="C59" t="s">
        <v>180</v>
      </c>
      <c r="E59" s="4"/>
      <c r="F59" s="4"/>
      <c r="G59" s="4"/>
      <c r="H59" s="4"/>
      <c r="I59" s="4"/>
      <c r="J59" s="15"/>
    </row>
    <row r="60" spans="3:10" ht="12.75">
      <c r="C60" t="s">
        <v>410</v>
      </c>
      <c r="D60" t="s">
        <v>183</v>
      </c>
      <c r="E60" s="4">
        <v>30950</v>
      </c>
      <c r="F60" s="4">
        <v>0</v>
      </c>
      <c r="G60" s="4">
        <f>SUM(E60-F60)</f>
        <v>30950</v>
      </c>
      <c r="H60" s="4">
        <v>0</v>
      </c>
      <c r="I60" s="4">
        <f>G60+H60</f>
        <v>30950</v>
      </c>
      <c r="J60" s="15"/>
    </row>
    <row r="61" spans="5:10" ht="12.75">
      <c r="E61" s="4"/>
      <c r="F61" s="4"/>
      <c r="G61" s="4"/>
      <c r="H61" s="4"/>
      <c r="I61" s="4"/>
      <c r="J61" s="15"/>
    </row>
    <row r="62" spans="5:10" ht="12" customHeight="1">
      <c r="E62" s="4"/>
      <c r="F62" s="4"/>
      <c r="G62" s="4"/>
      <c r="H62" s="4"/>
      <c r="I62" s="4"/>
      <c r="J62" s="15"/>
    </row>
    <row r="63" spans="2:10" s="1" customFormat="1" ht="12.75">
      <c r="B63" s="1" t="s">
        <v>10</v>
      </c>
      <c r="E63" s="16">
        <f>SUM(E8:E62)</f>
        <v>87266660</v>
      </c>
      <c r="F63" s="16">
        <f>SUM(F8:F62)</f>
        <v>88295056</v>
      </c>
      <c r="G63" s="16">
        <f>SUM(G9:G62)</f>
        <v>-1028396</v>
      </c>
      <c r="H63" s="16">
        <f>SUM(H9:H62)</f>
        <v>9505693</v>
      </c>
      <c r="I63" s="16">
        <f>SUM(I9:I62)</f>
        <v>8477297</v>
      </c>
      <c r="J63" s="17"/>
    </row>
    <row r="64" spans="5:10" ht="12.75">
      <c r="E64" s="4"/>
      <c r="F64" s="4"/>
      <c r="G64" s="4"/>
      <c r="H64" s="4"/>
      <c r="I64" s="4"/>
      <c r="J64" s="15"/>
    </row>
    <row r="65" spans="2:10" s="1" customFormat="1" ht="12.75">
      <c r="B65" s="1" t="s">
        <v>537</v>
      </c>
      <c r="E65" s="16"/>
      <c r="F65" s="16"/>
      <c r="G65" s="32">
        <f>G63</f>
        <v>-1028396</v>
      </c>
      <c r="H65" s="16"/>
      <c r="I65" s="16"/>
      <c r="J65" s="17"/>
    </row>
    <row r="66" spans="5:10" ht="12.75">
      <c r="E66" s="4"/>
      <c r="F66" s="4"/>
      <c r="G66" s="4"/>
      <c r="H66" s="4"/>
      <c r="I66" s="4"/>
      <c r="J66" s="15"/>
    </row>
    <row r="67" spans="2:8" ht="12.75">
      <c r="B67" s="34" t="s">
        <v>366</v>
      </c>
      <c r="H67" s="16">
        <f>H63</f>
        <v>9505693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58"/>
  <sheetViews>
    <sheetView zoomScalePageLayoutView="0" workbookViewId="0" topLeftCell="A94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4" max="4" width="10.7109375" style="0" customWidth="1"/>
    <col min="5" max="5" width="12.57421875" style="0" customWidth="1"/>
    <col min="6" max="6" width="13.28125" style="0" customWidth="1"/>
    <col min="7" max="7" width="12.57421875" style="0" customWidth="1"/>
    <col min="8" max="8" width="12.421875" style="0" customWidth="1"/>
    <col min="9" max="9" width="14.140625" style="0" customWidth="1"/>
    <col min="10" max="10" width="19.00390625" style="5" customWidth="1"/>
  </cols>
  <sheetData>
    <row r="1" ht="13.5" thickBot="1"/>
    <row r="2" spans="1:10" ht="26.25" thickBot="1">
      <c r="A2" s="68"/>
      <c r="B2" s="79" t="s">
        <v>370</v>
      </c>
      <c r="C2" s="80"/>
      <c r="D2" s="80"/>
      <c r="E2" s="80"/>
      <c r="F2" s="80"/>
      <c r="G2" s="80"/>
      <c r="H2" s="80"/>
      <c r="I2" s="80"/>
      <c r="J2" s="81"/>
    </row>
    <row r="4" spans="2:3" ht="18">
      <c r="B4" s="65" t="s">
        <v>13</v>
      </c>
      <c r="C4" s="2"/>
    </row>
    <row r="5" ht="18">
      <c r="B5" s="65" t="s">
        <v>16</v>
      </c>
    </row>
    <row r="6" spans="2:10" s="1" customFormat="1" ht="65.25" customHeight="1">
      <c r="B6" s="90" t="s">
        <v>11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87" t="s">
        <v>369</v>
      </c>
      <c r="I6" s="92" t="s">
        <v>21</v>
      </c>
      <c r="J6" s="92" t="s">
        <v>18</v>
      </c>
    </row>
    <row r="7" spans="4:9" ht="12.75">
      <c r="D7" s="5"/>
      <c r="G7" s="63" t="s">
        <v>24</v>
      </c>
      <c r="H7" s="64"/>
      <c r="I7" s="64"/>
    </row>
    <row r="8" spans="2:4" ht="12.75">
      <c r="B8" s="1" t="s">
        <v>25</v>
      </c>
      <c r="D8" s="5"/>
    </row>
    <row r="9" ht="12.75">
      <c r="D9" s="5"/>
    </row>
    <row r="10" spans="2:10" ht="12.75">
      <c r="B10">
        <v>201</v>
      </c>
      <c r="C10" t="s">
        <v>453</v>
      </c>
      <c r="D10" s="15">
        <v>511005</v>
      </c>
      <c r="E10" s="4">
        <v>87904549</v>
      </c>
      <c r="F10" s="4">
        <v>91236253</v>
      </c>
      <c r="G10" s="4">
        <f>SUM(E10-F10)</f>
        <v>-3331704</v>
      </c>
      <c r="H10" s="4">
        <v>730607</v>
      </c>
      <c r="I10" s="4">
        <f>G10+H10</f>
        <v>-2601097</v>
      </c>
      <c r="J10" s="15">
        <v>1086307</v>
      </c>
    </row>
    <row r="11" spans="1:10" ht="12.75">
      <c r="A11" s="1"/>
      <c r="B11">
        <v>204</v>
      </c>
      <c r="C11" t="s">
        <v>35</v>
      </c>
      <c r="D11" s="15">
        <v>512005</v>
      </c>
      <c r="E11" s="4">
        <v>3520343</v>
      </c>
      <c r="F11" s="4">
        <v>3421428</v>
      </c>
      <c r="G11" s="4">
        <f aca="true" t="shared" si="0" ref="G11:G74">SUM(E11-F11)</f>
        <v>98915</v>
      </c>
      <c r="H11" s="4">
        <v>-66185</v>
      </c>
      <c r="I11" s="4">
        <f aca="true" t="shared" si="1" ref="I11:I74">G11+H11</f>
        <v>32730</v>
      </c>
      <c r="J11" s="15">
        <v>958941</v>
      </c>
    </row>
    <row r="12" spans="1:10" ht="12.75">
      <c r="A12" s="1"/>
      <c r="B12">
        <v>205</v>
      </c>
      <c r="C12" t="s">
        <v>36</v>
      </c>
      <c r="D12" s="15">
        <v>513003</v>
      </c>
      <c r="E12" s="4">
        <v>2042320</v>
      </c>
      <c r="F12" s="4">
        <v>2227571</v>
      </c>
      <c r="G12" s="4">
        <f t="shared" si="0"/>
        <v>-185251</v>
      </c>
      <c r="H12" s="4">
        <v>258137</v>
      </c>
      <c r="I12" s="4">
        <f t="shared" si="1"/>
        <v>72886</v>
      </c>
      <c r="J12" s="15">
        <v>958978</v>
      </c>
    </row>
    <row r="13" spans="2:10" ht="12.75">
      <c r="B13">
        <v>206</v>
      </c>
      <c r="C13" t="s">
        <v>48</v>
      </c>
      <c r="D13" s="15">
        <v>513006</v>
      </c>
      <c r="E13" s="4">
        <v>1847279</v>
      </c>
      <c r="F13" s="4">
        <v>1870690</v>
      </c>
      <c r="G13" s="4">
        <f t="shared" si="0"/>
        <v>-23411</v>
      </c>
      <c r="H13" s="4">
        <v>274816</v>
      </c>
      <c r="I13" s="4">
        <f t="shared" si="1"/>
        <v>251405</v>
      </c>
      <c r="J13" s="15">
        <v>958999</v>
      </c>
    </row>
    <row r="14" spans="2:10" ht="12.75">
      <c r="B14">
        <v>207</v>
      </c>
      <c r="C14" t="s">
        <v>37</v>
      </c>
      <c r="D14" s="15">
        <v>513009</v>
      </c>
      <c r="E14" s="4">
        <v>3337769</v>
      </c>
      <c r="F14" s="4">
        <v>3317778</v>
      </c>
      <c r="G14" s="4">
        <f t="shared" si="0"/>
        <v>19991</v>
      </c>
      <c r="H14" s="4">
        <v>692604</v>
      </c>
      <c r="I14" s="4">
        <f t="shared" si="1"/>
        <v>712595</v>
      </c>
      <c r="J14" s="15">
        <v>959050</v>
      </c>
    </row>
    <row r="15" spans="2:10" ht="12.75">
      <c r="B15">
        <v>208</v>
      </c>
      <c r="C15" t="s">
        <v>38</v>
      </c>
      <c r="D15" s="15">
        <v>513012</v>
      </c>
      <c r="E15" s="4">
        <v>1721278</v>
      </c>
      <c r="F15" s="4">
        <v>1634675</v>
      </c>
      <c r="G15" s="4">
        <f t="shared" si="0"/>
        <v>86603</v>
      </c>
      <c r="H15" s="4">
        <v>-100654</v>
      </c>
      <c r="I15" s="4">
        <f t="shared" si="1"/>
        <v>-14051</v>
      </c>
      <c r="J15" s="15">
        <v>959080</v>
      </c>
    </row>
    <row r="16" spans="2:10" ht="12.75">
      <c r="B16">
        <v>209</v>
      </c>
      <c r="C16" t="s">
        <v>39</v>
      </c>
      <c r="D16" s="15">
        <v>513015</v>
      </c>
      <c r="E16" s="4">
        <f>2090309+55400</f>
        <v>2145709</v>
      </c>
      <c r="F16" s="4">
        <v>1974217</v>
      </c>
      <c r="G16" s="4">
        <f t="shared" si="0"/>
        <v>171492</v>
      </c>
      <c r="H16" s="4">
        <v>1632</v>
      </c>
      <c r="I16" s="4">
        <f t="shared" si="1"/>
        <v>173124</v>
      </c>
      <c r="J16" s="15">
        <v>959085</v>
      </c>
    </row>
    <row r="17" spans="2:10" ht="12.75">
      <c r="B17">
        <v>210</v>
      </c>
      <c r="C17" t="s">
        <v>40</v>
      </c>
      <c r="D17" s="15">
        <v>513018</v>
      </c>
      <c r="E17" s="4">
        <v>2026598</v>
      </c>
      <c r="F17" s="4">
        <v>2004052</v>
      </c>
      <c r="G17" s="4">
        <f t="shared" si="0"/>
        <v>22546</v>
      </c>
      <c r="H17" s="4">
        <v>4221</v>
      </c>
      <c r="I17" s="4">
        <f t="shared" si="1"/>
        <v>26767</v>
      </c>
      <c r="J17" s="15">
        <v>959219</v>
      </c>
    </row>
    <row r="18" spans="2:10" ht="12.75">
      <c r="B18">
        <v>211</v>
      </c>
      <c r="C18" t="s">
        <v>41</v>
      </c>
      <c r="D18" s="15">
        <v>513021</v>
      </c>
      <c r="E18" s="4">
        <f>2857401+44200</f>
        <v>2901601</v>
      </c>
      <c r="F18" s="4">
        <v>2896717</v>
      </c>
      <c r="G18" s="4">
        <f t="shared" si="0"/>
        <v>4884</v>
      </c>
      <c r="H18" s="96">
        <v>9626</v>
      </c>
      <c r="I18" s="4">
        <f t="shared" si="1"/>
        <v>14510</v>
      </c>
      <c r="J18" s="15">
        <v>959241</v>
      </c>
    </row>
    <row r="19" spans="2:10" ht="12.75">
      <c r="B19">
        <v>212</v>
      </c>
      <c r="C19" t="s">
        <v>42</v>
      </c>
      <c r="D19" s="15">
        <v>513024</v>
      </c>
      <c r="E19" s="4">
        <v>2031915</v>
      </c>
      <c r="F19" s="4">
        <v>1968254</v>
      </c>
      <c r="G19" s="4">
        <f t="shared" si="0"/>
        <v>63661</v>
      </c>
      <c r="H19" s="4">
        <v>249898</v>
      </c>
      <c r="I19" s="4">
        <f t="shared" si="1"/>
        <v>313559</v>
      </c>
      <c r="J19" s="15">
        <v>959244</v>
      </c>
    </row>
    <row r="20" spans="2:10" ht="12.75">
      <c r="B20">
        <v>213</v>
      </c>
      <c r="C20" t="s">
        <v>43</v>
      </c>
      <c r="D20" s="15">
        <v>513027</v>
      </c>
      <c r="E20" s="4">
        <v>2807179</v>
      </c>
      <c r="F20" s="4">
        <v>2743740</v>
      </c>
      <c r="G20" s="4">
        <f t="shared" si="0"/>
        <v>63439</v>
      </c>
      <c r="H20" s="4">
        <v>265529</v>
      </c>
      <c r="I20" s="4">
        <f t="shared" si="1"/>
        <v>328968</v>
      </c>
      <c r="J20" s="15">
        <v>959246</v>
      </c>
    </row>
    <row r="21" spans="2:10" ht="12.75">
      <c r="B21">
        <v>214</v>
      </c>
      <c r="C21" t="s">
        <v>44</v>
      </c>
      <c r="D21" s="15">
        <v>513030</v>
      </c>
      <c r="E21" s="4">
        <v>2783960</v>
      </c>
      <c r="F21" s="4">
        <v>2828572</v>
      </c>
      <c r="G21" s="4">
        <f t="shared" si="0"/>
        <v>-44612</v>
      </c>
      <c r="H21" s="4">
        <v>276938</v>
      </c>
      <c r="I21" s="4">
        <f t="shared" si="1"/>
        <v>232326</v>
      </c>
      <c r="J21" s="15">
        <v>959250</v>
      </c>
    </row>
    <row r="22" spans="2:10" ht="12.75">
      <c r="B22">
        <v>215</v>
      </c>
      <c r="C22" t="s">
        <v>45</v>
      </c>
      <c r="D22" s="15">
        <v>513033</v>
      </c>
      <c r="E22" s="4">
        <v>3789061</v>
      </c>
      <c r="F22" s="4">
        <v>3654362</v>
      </c>
      <c r="G22" s="4">
        <f t="shared" si="0"/>
        <v>134699</v>
      </c>
      <c r="H22" s="4">
        <v>455391</v>
      </c>
      <c r="I22" s="4">
        <f t="shared" si="1"/>
        <v>590090</v>
      </c>
      <c r="J22" s="15">
        <v>960154</v>
      </c>
    </row>
    <row r="23" spans="2:10" ht="12.75">
      <c r="B23">
        <v>216</v>
      </c>
      <c r="C23" t="s">
        <v>46</v>
      </c>
      <c r="D23" s="15">
        <v>513036</v>
      </c>
      <c r="E23" s="4">
        <v>2624909</v>
      </c>
      <c r="F23" s="4">
        <v>2615313</v>
      </c>
      <c r="G23" s="4">
        <f t="shared" si="0"/>
        <v>9596</v>
      </c>
      <c r="H23" s="4">
        <v>15654</v>
      </c>
      <c r="I23" s="4">
        <f t="shared" si="1"/>
        <v>25250</v>
      </c>
      <c r="J23" s="15">
        <v>960161</v>
      </c>
    </row>
    <row r="24" spans="2:10" ht="12.75">
      <c r="B24">
        <v>217</v>
      </c>
      <c r="C24" t="s">
        <v>47</v>
      </c>
      <c r="D24" s="15">
        <v>513039</v>
      </c>
      <c r="E24" s="4">
        <v>2757917</v>
      </c>
      <c r="F24" s="4">
        <v>2603867</v>
      </c>
      <c r="G24" s="4">
        <f t="shared" si="0"/>
        <v>154050</v>
      </c>
      <c r="H24" s="4">
        <v>231282</v>
      </c>
      <c r="I24" s="4">
        <f t="shared" si="1"/>
        <v>385332</v>
      </c>
      <c r="J24" s="15">
        <v>960174</v>
      </c>
    </row>
    <row r="25" spans="2:10" ht="12.75">
      <c r="B25">
        <v>218</v>
      </c>
      <c r="C25" t="s">
        <v>49</v>
      </c>
      <c r="D25" s="15">
        <v>513042</v>
      </c>
      <c r="E25" s="4">
        <v>3833684</v>
      </c>
      <c r="F25" s="4">
        <v>3777963</v>
      </c>
      <c r="G25" s="4">
        <f t="shared" si="0"/>
        <v>55721</v>
      </c>
      <c r="H25" s="4">
        <v>371412</v>
      </c>
      <c r="I25" s="4">
        <f t="shared" si="1"/>
        <v>427133</v>
      </c>
      <c r="J25" s="15">
        <v>960778</v>
      </c>
    </row>
    <row r="26" spans="2:10" ht="12.75">
      <c r="B26">
        <v>219</v>
      </c>
      <c r="C26" t="s">
        <v>50</v>
      </c>
      <c r="D26" s="15">
        <v>513045</v>
      </c>
      <c r="E26" s="4">
        <v>2217399</v>
      </c>
      <c r="F26" s="4">
        <v>2203638</v>
      </c>
      <c r="G26" s="4">
        <f t="shared" si="0"/>
        <v>13761</v>
      </c>
      <c r="H26" s="4">
        <v>78558</v>
      </c>
      <c r="I26" s="4">
        <f t="shared" si="1"/>
        <v>92319</v>
      </c>
      <c r="J26" s="15">
        <v>977355</v>
      </c>
    </row>
    <row r="27" spans="2:10" ht="12.75">
      <c r="B27">
        <v>220</v>
      </c>
      <c r="C27" t="s">
        <v>51</v>
      </c>
      <c r="D27" s="15">
        <v>513048</v>
      </c>
      <c r="E27" s="4">
        <v>2183203</v>
      </c>
      <c r="F27" s="4">
        <v>2187534</v>
      </c>
      <c r="G27" s="4">
        <f t="shared" si="0"/>
        <v>-4331</v>
      </c>
      <c r="H27" s="4">
        <v>267579</v>
      </c>
      <c r="I27" s="4">
        <f t="shared" si="1"/>
        <v>263248</v>
      </c>
      <c r="J27" s="15">
        <v>977364</v>
      </c>
    </row>
    <row r="28" spans="2:10" ht="12.75">
      <c r="B28">
        <v>222</v>
      </c>
      <c r="C28" t="s">
        <v>52</v>
      </c>
      <c r="D28" s="15">
        <v>513054</v>
      </c>
      <c r="E28" s="4">
        <v>3331568</v>
      </c>
      <c r="F28" s="4">
        <v>3285970</v>
      </c>
      <c r="G28" s="4">
        <f t="shared" si="0"/>
        <v>45598</v>
      </c>
      <c r="H28" s="4">
        <v>3902</v>
      </c>
      <c r="I28" s="4">
        <f t="shared" si="1"/>
        <v>49500</v>
      </c>
      <c r="J28" s="15">
        <v>977407</v>
      </c>
    </row>
    <row r="29" spans="2:10" ht="12.75">
      <c r="B29">
        <v>223</v>
      </c>
      <c r="C29" t="s">
        <v>53</v>
      </c>
      <c r="D29" s="15">
        <v>513057</v>
      </c>
      <c r="E29" s="4">
        <v>3947914</v>
      </c>
      <c r="F29" s="4">
        <v>3974484</v>
      </c>
      <c r="G29" s="4">
        <f t="shared" si="0"/>
        <v>-26570</v>
      </c>
      <c r="H29" s="4">
        <v>39657</v>
      </c>
      <c r="I29" s="4">
        <f t="shared" si="1"/>
        <v>13087</v>
      </c>
      <c r="J29" s="15">
        <v>977448</v>
      </c>
    </row>
    <row r="30" spans="2:10" ht="12.75">
      <c r="B30">
        <v>224</v>
      </c>
      <c r="C30" t="s">
        <v>54</v>
      </c>
      <c r="D30" s="15">
        <v>513060</v>
      </c>
      <c r="E30" s="4">
        <v>4680286</v>
      </c>
      <c r="F30" s="4">
        <v>4558568</v>
      </c>
      <c r="G30" s="4">
        <f t="shared" si="0"/>
        <v>121718</v>
      </c>
      <c r="H30" s="4">
        <v>157531</v>
      </c>
      <c r="I30" s="4">
        <f t="shared" si="1"/>
        <v>279249</v>
      </c>
      <c r="J30" s="15">
        <v>977604</v>
      </c>
    </row>
    <row r="31" spans="2:10" ht="12.75">
      <c r="B31">
        <v>225</v>
      </c>
      <c r="C31" t="s">
        <v>55</v>
      </c>
      <c r="D31" s="15">
        <v>514005</v>
      </c>
      <c r="E31" s="4">
        <v>2159179</v>
      </c>
      <c r="F31" s="4">
        <v>2133047</v>
      </c>
      <c r="G31" s="4">
        <f t="shared" si="0"/>
        <v>26132</v>
      </c>
      <c r="H31" s="4">
        <v>173926</v>
      </c>
      <c r="I31" s="4">
        <f t="shared" si="1"/>
        <v>200058</v>
      </c>
      <c r="J31" s="15">
        <v>977626</v>
      </c>
    </row>
    <row r="32" spans="2:10" ht="12.75">
      <c r="B32">
        <v>226</v>
      </c>
      <c r="C32" t="s">
        <v>56</v>
      </c>
      <c r="D32" s="15">
        <v>513063</v>
      </c>
      <c r="E32" s="4">
        <v>3617028</v>
      </c>
      <c r="F32" s="4">
        <v>3599886</v>
      </c>
      <c r="G32" s="4">
        <f t="shared" si="0"/>
        <v>17142</v>
      </c>
      <c r="H32" s="4">
        <v>191620</v>
      </c>
      <c r="I32" s="4">
        <f t="shared" si="1"/>
        <v>208762</v>
      </c>
      <c r="J32" s="15">
        <v>977641</v>
      </c>
    </row>
    <row r="33" spans="2:10" ht="12.75">
      <c r="B33">
        <v>227</v>
      </c>
      <c r="C33" t="s">
        <v>57</v>
      </c>
      <c r="D33" s="15">
        <v>513068</v>
      </c>
      <c r="E33" s="4">
        <v>3674749</v>
      </c>
      <c r="F33" s="4">
        <v>3757656</v>
      </c>
      <c r="G33" s="4">
        <f t="shared" si="0"/>
        <v>-82907</v>
      </c>
      <c r="H33" s="4">
        <v>102278</v>
      </c>
      <c r="I33" s="4">
        <f t="shared" si="1"/>
        <v>19371</v>
      </c>
      <c r="J33" s="15">
        <v>977643</v>
      </c>
    </row>
    <row r="34" spans="2:10" ht="12.75">
      <c r="B34">
        <v>228</v>
      </c>
      <c r="C34" t="s">
        <v>58</v>
      </c>
      <c r="D34" s="15">
        <v>514010</v>
      </c>
      <c r="E34" s="4">
        <v>7991607</v>
      </c>
      <c r="F34" s="4">
        <v>7976343</v>
      </c>
      <c r="G34" s="4">
        <f t="shared" si="0"/>
        <v>15264</v>
      </c>
      <c r="H34" s="4">
        <v>474229</v>
      </c>
      <c r="I34" s="4">
        <f t="shared" si="1"/>
        <v>489493</v>
      </c>
      <c r="J34" s="15">
        <v>977648</v>
      </c>
    </row>
    <row r="35" spans="2:10" ht="12.75">
      <c r="B35">
        <v>229</v>
      </c>
      <c r="C35" t="s">
        <v>59</v>
      </c>
      <c r="D35" s="15">
        <v>513071</v>
      </c>
      <c r="E35" s="4">
        <v>2305398</v>
      </c>
      <c r="F35" s="4">
        <v>2444866</v>
      </c>
      <c r="G35" s="4">
        <f t="shared" si="0"/>
        <v>-139468</v>
      </c>
      <c r="H35" s="96">
        <v>-3894</v>
      </c>
      <c r="I35" s="4">
        <f t="shared" si="1"/>
        <v>-143362</v>
      </c>
      <c r="J35" s="15">
        <v>977654</v>
      </c>
    </row>
    <row r="36" spans="2:10" ht="12.75">
      <c r="B36">
        <v>230</v>
      </c>
      <c r="C36" t="s">
        <v>60</v>
      </c>
      <c r="D36" s="15">
        <v>514015</v>
      </c>
      <c r="E36" s="4">
        <v>6214389</v>
      </c>
      <c r="F36" s="4">
        <v>6275916</v>
      </c>
      <c r="G36" s="4">
        <f t="shared" si="0"/>
        <v>-61527</v>
      </c>
      <c r="H36" s="96">
        <v>21729</v>
      </c>
      <c r="I36" s="4">
        <f t="shared" si="1"/>
        <v>-39798</v>
      </c>
      <c r="J36" s="15">
        <v>977662</v>
      </c>
    </row>
    <row r="37" spans="2:10" ht="12.75">
      <c r="B37">
        <v>231</v>
      </c>
      <c r="C37" t="s">
        <v>61</v>
      </c>
      <c r="D37" s="15">
        <v>513074</v>
      </c>
      <c r="E37" s="4">
        <v>2037427</v>
      </c>
      <c r="F37" s="4">
        <v>1768995</v>
      </c>
      <c r="G37" s="4">
        <f t="shared" si="0"/>
        <v>268432</v>
      </c>
      <c r="H37" s="4">
        <v>287361</v>
      </c>
      <c r="I37" s="4">
        <f t="shared" si="1"/>
        <v>555793</v>
      </c>
      <c r="J37" s="15">
        <v>977966</v>
      </c>
    </row>
    <row r="38" spans="2:10" ht="12.75">
      <c r="B38">
        <v>232</v>
      </c>
      <c r="C38" t="s">
        <v>62</v>
      </c>
      <c r="D38" s="15">
        <v>513077</v>
      </c>
      <c r="E38" s="4">
        <f>1960089+100400</f>
        <v>2060489</v>
      </c>
      <c r="F38" s="4">
        <v>2012048</v>
      </c>
      <c r="G38" s="4">
        <f t="shared" si="0"/>
        <v>48441</v>
      </c>
      <c r="H38" s="4">
        <v>568370</v>
      </c>
      <c r="I38" s="4">
        <f t="shared" si="1"/>
        <v>616811</v>
      </c>
      <c r="J38" s="15">
        <v>977970</v>
      </c>
    </row>
    <row r="39" spans="2:10" ht="12.75">
      <c r="B39">
        <v>233</v>
      </c>
      <c r="C39" t="s">
        <v>63</v>
      </c>
      <c r="D39" s="15">
        <v>513080</v>
      </c>
      <c r="E39" s="4">
        <v>2102044</v>
      </c>
      <c r="F39" s="4">
        <v>2075589</v>
      </c>
      <c r="G39" s="4">
        <f t="shared" si="0"/>
        <v>26455</v>
      </c>
      <c r="H39" s="96">
        <v>124239</v>
      </c>
      <c r="I39" s="4">
        <f t="shared" si="1"/>
        <v>150694</v>
      </c>
      <c r="J39" s="15">
        <v>977978</v>
      </c>
    </row>
    <row r="40" spans="2:10" ht="12.75">
      <c r="B40">
        <v>234</v>
      </c>
      <c r="C40" t="s">
        <v>64</v>
      </c>
      <c r="D40" s="15">
        <v>513083</v>
      </c>
      <c r="E40" s="4">
        <v>2244698</v>
      </c>
      <c r="F40" s="4">
        <v>2158614</v>
      </c>
      <c r="G40" s="4">
        <f t="shared" si="0"/>
        <v>86084</v>
      </c>
      <c r="H40" s="4">
        <v>130558</v>
      </c>
      <c r="I40" s="4">
        <f t="shared" si="1"/>
        <v>216642</v>
      </c>
      <c r="J40" s="15">
        <v>977987</v>
      </c>
    </row>
    <row r="41" spans="2:10" ht="12.75">
      <c r="B41">
        <v>235</v>
      </c>
      <c r="C41" t="s">
        <v>65</v>
      </c>
      <c r="D41" s="15">
        <v>513086</v>
      </c>
      <c r="E41" s="4">
        <v>1934236</v>
      </c>
      <c r="F41" s="4">
        <v>2019666</v>
      </c>
      <c r="G41" s="4">
        <f t="shared" si="0"/>
        <v>-85430</v>
      </c>
      <c r="H41" s="4">
        <v>8046</v>
      </c>
      <c r="I41" s="4">
        <f t="shared" si="1"/>
        <v>-77384</v>
      </c>
      <c r="J41" s="15">
        <v>978032</v>
      </c>
    </row>
    <row r="42" spans="2:10" ht="12.75">
      <c r="B42">
        <v>236</v>
      </c>
      <c r="C42" t="s">
        <v>66</v>
      </c>
      <c r="D42" s="15">
        <v>513089</v>
      </c>
      <c r="E42" s="4">
        <v>2781651</v>
      </c>
      <c r="F42" s="4">
        <v>2834137</v>
      </c>
      <c r="G42" s="4">
        <f t="shared" si="0"/>
        <v>-52486</v>
      </c>
      <c r="H42" s="96">
        <v>39628</v>
      </c>
      <c r="I42" s="4">
        <f t="shared" si="1"/>
        <v>-12858</v>
      </c>
      <c r="J42" s="15">
        <v>978039</v>
      </c>
    </row>
    <row r="43" spans="4:10" ht="12.75">
      <c r="D43" s="15"/>
      <c r="E43" s="4"/>
      <c r="F43" s="4"/>
      <c r="G43" s="4"/>
      <c r="H43" s="4"/>
      <c r="I43" s="4"/>
      <c r="J43" s="15"/>
    </row>
    <row r="44" spans="2:10" ht="12.75">
      <c r="B44">
        <v>301</v>
      </c>
      <c r="C44" t="s">
        <v>67</v>
      </c>
      <c r="D44" s="15">
        <v>301005</v>
      </c>
      <c r="E44" s="4">
        <f>15279619+65707</f>
        <v>15345326</v>
      </c>
      <c r="F44" s="4">
        <f>14565767+67583</f>
        <v>14633350</v>
      </c>
      <c r="G44" s="4">
        <f t="shared" si="0"/>
        <v>711976</v>
      </c>
      <c r="H44" s="4">
        <v>88841</v>
      </c>
      <c r="I44" s="4">
        <f t="shared" si="1"/>
        <v>800817</v>
      </c>
      <c r="J44" s="15">
        <v>978696</v>
      </c>
    </row>
    <row r="45" spans="2:10" ht="12.75">
      <c r="B45">
        <v>301</v>
      </c>
      <c r="C45" t="s">
        <v>68</v>
      </c>
      <c r="D45" s="15">
        <v>301008</v>
      </c>
      <c r="E45" s="4">
        <v>3636916</v>
      </c>
      <c r="F45" s="4">
        <v>4132066</v>
      </c>
      <c r="G45" s="4">
        <f t="shared" si="0"/>
        <v>-495150</v>
      </c>
      <c r="H45" s="4">
        <v>676710</v>
      </c>
      <c r="I45" s="4">
        <f t="shared" si="1"/>
        <v>181560</v>
      </c>
      <c r="J45" s="15">
        <v>978696</v>
      </c>
    </row>
    <row r="46" spans="2:10" ht="12.75">
      <c r="B46">
        <v>301</v>
      </c>
      <c r="C46" t="s">
        <v>69</v>
      </c>
      <c r="D46" s="15">
        <v>305005</v>
      </c>
      <c r="E46" s="4">
        <v>1583742</v>
      </c>
      <c r="F46" s="4">
        <v>1474159</v>
      </c>
      <c r="G46" s="4">
        <f t="shared" si="0"/>
        <v>109583</v>
      </c>
      <c r="H46" s="4">
        <v>775555</v>
      </c>
      <c r="I46" s="4">
        <f t="shared" si="1"/>
        <v>885138</v>
      </c>
      <c r="J46" s="15">
        <v>978696</v>
      </c>
    </row>
    <row r="47" spans="2:10" ht="12.75">
      <c r="B47">
        <v>301</v>
      </c>
      <c r="C47" t="s">
        <v>70</v>
      </c>
      <c r="D47" s="15">
        <v>305006</v>
      </c>
      <c r="E47" s="4">
        <v>1260998</v>
      </c>
      <c r="F47" s="4">
        <v>979968</v>
      </c>
      <c r="G47" s="4">
        <f t="shared" si="0"/>
        <v>281030</v>
      </c>
      <c r="H47" s="4">
        <v>157613</v>
      </c>
      <c r="I47" s="4">
        <f t="shared" si="1"/>
        <v>438643</v>
      </c>
      <c r="J47" s="15">
        <v>978696</v>
      </c>
    </row>
    <row r="48" spans="2:10" ht="12.75">
      <c r="B48">
        <v>302</v>
      </c>
      <c r="C48" t="s">
        <v>71</v>
      </c>
      <c r="D48" s="15">
        <v>301007</v>
      </c>
      <c r="E48" s="4">
        <v>9059499</v>
      </c>
      <c r="F48" s="4">
        <v>8773314</v>
      </c>
      <c r="G48" s="4">
        <f t="shared" si="0"/>
        <v>286185</v>
      </c>
      <c r="H48" s="4">
        <v>55528</v>
      </c>
      <c r="I48" s="50">
        <f t="shared" si="1"/>
        <v>341713</v>
      </c>
      <c r="J48" s="15">
        <v>978953</v>
      </c>
    </row>
    <row r="49" spans="2:10" ht="12.75">
      <c r="B49">
        <v>302</v>
      </c>
      <c r="C49" t="s">
        <v>72</v>
      </c>
      <c r="D49" s="15">
        <v>305007</v>
      </c>
      <c r="E49" s="4">
        <v>1812301</v>
      </c>
      <c r="F49" s="4">
        <v>1976405</v>
      </c>
      <c r="G49" s="4">
        <f t="shared" si="0"/>
        <v>-164104</v>
      </c>
      <c r="H49" s="4">
        <v>267973</v>
      </c>
      <c r="I49" s="50">
        <f t="shared" si="1"/>
        <v>103869</v>
      </c>
      <c r="J49" s="15">
        <v>978953</v>
      </c>
    </row>
    <row r="50" spans="2:10" ht="12.75">
      <c r="B50">
        <v>303</v>
      </c>
      <c r="C50" t="s">
        <v>73</v>
      </c>
      <c r="D50" s="15">
        <v>301009</v>
      </c>
      <c r="E50" s="4">
        <v>10481281</v>
      </c>
      <c r="F50" s="4">
        <v>10471871</v>
      </c>
      <c r="G50" s="4">
        <f t="shared" si="0"/>
        <v>9410</v>
      </c>
      <c r="H50" s="4">
        <v>1107805</v>
      </c>
      <c r="I50" s="4">
        <f t="shared" si="1"/>
        <v>1117215</v>
      </c>
      <c r="J50" s="15">
        <v>978971</v>
      </c>
    </row>
    <row r="51" spans="2:10" ht="12.75">
      <c r="B51">
        <v>303</v>
      </c>
      <c r="C51" t="s">
        <v>74</v>
      </c>
      <c r="D51" s="15">
        <v>305009</v>
      </c>
      <c r="E51" s="4">
        <v>1291249</v>
      </c>
      <c r="F51" s="4">
        <v>1286148</v>
      </c>
      <c r="G51" s="4">
        <f t="shared" si="0"/>
        <v>5101</v>
      </c>
      <c r="H51" s="4">
        <v>169608</v>
      </c>
      <c r="I51" s="4">
        <f t="shared" si="1"/>
        <v>174709</v>
      </c>
      <c r="J51" s="15">
        <v>978971</v>
      </c>
    </row>
    <row r="52" spans="2:10" ht="12.75">
      <c r="B52">
        <v>304</v>
      </c>
      <c r="C52" s="4" t="s">
        <v>75</v>
      </c>
      <c r="D52" s="15">
        <v>301011</v>
      </c>
      <c r="E52" s="4">
        <v>5415610</v>
      </c>
      <c r="F52" s="4">
        <v>5562767</v>
      </c>
      <c r="G52" s="4">
        <f t="shared" si="0"/>
        <v>-147157</v>
      </c>
      <c r="H52" s="4">
        <v>-5556</v>
      </c>
      <c r="I52" s="4">
        <f t="shared" si="1"/>
        <v>-152713</v>
      </c>
      <c r="J52" s="15">
        <v>978981</v>
      </c>
    </row>
    <row r="53" spans="2:10" ht="12.75">
      <c r="B53">
        <v>304</v>
      </c>
      <c r="C53" t="s">
        <v>76</v>
      </c>
      <c r="D53" s="15">
        <v>305011</v>
      </c>
      <c r="E53" s="4">
        <v>1222273</v>
      </c>
      <c r="F53" s="4">
        <v>1174386</v>
      </c>
      <c r="G53" s="4">
        <f t="shared" si="0"/>
        <v>47887</v>
      </c>
      <c r="H53" s="4">
        <v>71844</v>
      </c>
      <c r="I53" s="4">
        <f t="shared" si="1"/>
        <v>119731</v>
      </c>
      <c r="J53" s="15">
        <v>978981</v>
      </c>
    </row>
    <row r="54" spans="2:10" s="51" customFormat="1" ht="12.75">
      <c r="B54" s="56">
        <v>305</v>
      </c>
      <c r="C54" s="56" t="s">
        <v>77</v>
      </c>
      <c r="D54" s="57">
        <v>301029</v>
      </c>
      <c r="E54" s="4">
        <v>25965618</v>
      </c>
      <c r="F54" s="4">
        <v>25576554</v>
      </c>
      <c r="G54" s="58">
        <f t="shared" si="0"/>
        <v>389064</v>
      </c>
      <c r="H54" s="4">
        <v>-157666</v>
      </c>
      <c r="I54" s="100">
        <f t="shared" si="1"/>
        <v>231398</v>
      </c>
      <c r="J54" s="57">
        <v>979043</v>
      </c>
    </row>
    <row r="55" spans="2:10" ht="12.75">
      <c r="B55">
        <v>305</v>
      </c>
      <c r="C55" t="s">
        <v>78</v>
      </c>
      <c r="D55" s="15">
        <v>301030</v>
      </c>
      <c r="E55" s="4">
        <v>4877366</v>
      </c>
      <c r="F55" s="4">
        <v>4826297</v>
      </c>
      <c r="G55" s="4">
        <f t="shared" si="0"/>
        <v>51069</v>
      </c>
      <c r="H55" s="4">
        <v>605713</v>
      </c>
      <c r="I55" s="4">
        <f t="shared" si="1"/>
        <v>656782</v>
      </c>
      <c r="J55" s="57">
        <v>979043</v>
      </c>
    </row>
    <row r="56" spans="2:10" ht="12.75">
      <c r="B56">
        <v>305</v>
      </c>
      <c r="C56" t="s">
        <v>79</v>
      </c>
      <c r="D56" s="15">
        <v>305055</v>
      </c>
      <c r="E56" s="4">
        <f>4379611+150000</f>
        <v>4529611</v>
      </c>
      <c r="F56" s="4">
        <v>4197631</v>
      </c>
      <c r="G56" s="4">
        <f t="shared" si="0"/>
        <v>331980</v>
      </c>
      <c r="H56" s="4">
        <v>34862</v>
      </c>
      <c r="I56" s="4">
        <f t="shared" si="1"/>
        <v>366842</v>
      </c>
      <c r="J56" s="57">
        <v>979043</v>
      </c>
    </row>
    <row r="57" spans="2:10" ht="12.75">
      <c r="B57">
        <v>305</v>
      </c>
      <c r="C57" t="s">
        <v>133</v>
      </c>
      <c r="D57" s="15">
        <v>305026</v>
      </c>
      <c r="E57" s="4">
        <v>5647250</v>
      </c>
      <c r="F57" s="4">
        <v>5570875</v>
      </c>
      <c r="G57" s="4">
        <f t="shared" si="0"/>
        <v>76375</v>
      </c>
      <c r="H57" s="4">
        <v>13712</v>
      </c>
      <c r="I57" s="4">
        <f t="shared" si="1"/>
        <v>90087</v>
      </c>
      <c r="J57" s="57">
        <v>979043</v>
      </c>
    </row>
    <row r="58" spans="2:10" ht="12.75">
      <c r="B58">
        <v>306</v>
      </c>
      <c r="C58" t="s">
        <v>80</v>
      </c>
      <c r="D58" s="15">
        <v>301041</v>
      </c>
      <c r="E58" s="4">
        <v>29699555</v>
      </c>
      <c r="F58" s="4">
        <v>30477485</v>
      </c>
      <c r="G58" s="4">
        <f t="shared" si="0"/>
        <v>-777930</v>
      </c>
      <c r="H58" s="4">
        <v>0</v>
      </c>
      <c r="I58" s="4">
        <f t="shared" si="1"/>
        <v>-777930</v>
      </c>
      <c r="J58" s="15">
        <v>979127</v>
      </c>
    </row>
    <row r="59" spans="2:10" ht="12.75">
      <c r="B59">
        <v>306</v>
      </c>
      <c r="C59" t="s">
        <v>81</v>
      </c>
      <c r="D59" s="15">
        <v>305039</v>
      </c>
      <c r="E59" s="4">
        <v>5014540</v>
      </c>
      <c r="F59" s="4">
        <v>4878618</v>
      </c>
      <c r="G59" s="4">
        <f t="shared" si="0"/>
        <v>135922</v>
      </c>
      <c r="H59" s="4">
        <v>100208</v>
      </c>
      <c r="I59" s="4">
        <f t="shared" si="1"/>
        <v>236130</v>
      </c>
      <c r="J59" s="15">
        <v>979127</v>
      </c>
    </row>
    <row r="60" spans="2:10" ht="12.75">
      <c r="B60">
        <v>307</v>
      </c>
      <c r="C60" t="s">
        <v>82</v>
      </c>
      <c r="D60" s="15">
        <v>301013</v>
      </c>
      <c r="E60" s="4">
        <v>3968642</v>
      </c>
      <c r="F60" s="4">
        <v>4082711</v>
      </c>
      <c r="G60" s="4">
        <f t="shared" si="0"/>
        <v>-114069</v>
      </c>
      <c r="H60" s="4">
        <v>2135</v>
      </c>
      <c r="I60" s="4">
        <f t="shared" si="1"/>
        <v>-111934</v>
      </c>
      <c r="J60" s="15">
        <v>979170</v>
      </c>
    </row>
    <row r="61" spans="2:10" ht="12.75">
      <c r="B61">
        <v>307</v>
      </c>
      <c r="C61" t="s">
        <v>83</v>
      </c>
      <c r="D61" s="15">
        <v>305013</v>
      </c>
      <c r="E61" s="4">
        <v>1350546</v>
      </c>
      <c r="F61" s="4">
        <v>1614069</v>
      </c>
      <c r="G61" s="4">
        <f t="shared" si="0"/>
        <v>-263523</v>
      </c>
      <c r="H61" s="4">
        <v>106625</v>
      </c>
      <c r="I61" s="4">
        <f t="shared" si="1"/>
        <v>-156898</v>
      </c>
      <c r="J61" s="15">
        <v>979170</v>
      </c>
    </row>
    <row r="62" spans="2:10" ht="12.75">
      <c r="B62">
        <v>308</v>
      </c>
      <c r="C62" t="s">
        <v>84</v>
      </c>
      <c r="D62" s="15">
        <v>301015</v>
      </c>
      <c r="E62" s="4">
        <v>6955112</v>
      </c>
      <c r="F62" s="4">
        <v>7101739</v>
      </c>
      <c r="G62" s="4">
        <f t="shared" si="0"/>
        <v>-146627</v>
      </c>
      <c r="H62" s="4">
        <v>414916</v>
      </c>
      <c r="I62" s="4">
        <f t="shared" si="1"/>
        <v>268289</v>
      </c>
      <c r="J62" s="15">
        <v>979180</v>
      </c>
    </row>
    <row r="63" spans="2:10" ht="12.75">
      <c r="B63">
        <v>308</v>
      </c>
      <c r="C63" t="s">
        <v>85</v>
      </c>
      <c r="D63" s="15">
        <v>305015</v>
      </c>
      <c r="E63" s="4">
        <v>1363409</v>
      </c>
      <c r="F63" s="4">
        <v>1423202</v>
      </c>
      <c r="G63" s="4">
        <f t="shared" si="0"/>
        <v>-59793</v>
      </c>
      <c r="H63" s="4">
        <v>-146824</v>
      </c>
      <c r="I63" s="4">
        <f t="shared" si="1"/>
        <v>-206617</v>
      </c>
      <c r="J63" s="15">
        <v>979180</v>
      </c>
    </row>
    <row r="64" spans="2:10" ht="12.75">
      <c r="B64">
        <v>309</v>
      </c>
      <c r="C64" t="s">
        <v>86</v>
      </c>
      <c r="D64" s="15">
        <v>301017</v>
      </c>
      <c r="E64" s="4">
        <v>6500155</v>
      </c>
      <c r="F64" s="4">
        <v>6504516</v>
      </c>
      <c r="G64" s="4">
        <f t="shared" si="0"/>
        <v>-4361</v>
      </c>
      <c r="H64" s="4">
        <v>96207</v>
      </c>
      <c r="I64" s="4">
        <f t="shared" si="1"/>
        <v>91846</v>
      </c>
      <c r="J64" s="15">
        <v>979193</v>
      </c>
    </row>
    <row r="65" spans="2:10" ht="12.75">
      <c r="B65">
        <v>309</v>
      </c>
      <c r="C65" t="s">
        <v>87</v>
      </c>
      <c r="D65" s="15">
        <v>305017</v>
      </c>
      <c r="E65" s="4">
        <v>1313591</v>
      </c>
      <c r="F65" s="4">
        <v>1366033</v>
      </c>
      <c r="G65" s="4">
        <f t="shared" si="0"/>
        <v>-52442</v>
      </c>
      <c r="H65" s="4">
        <v>14086</v>
      </c>
      <c r="I65" s="4">
        <f t="shared" si="1"/>
        <v>-38356</v>
      </c>
      <c r="J65" s="15">
        <v>979193</v>
      </c>
    </row>
    <row r="66" spans="2:10" ht="12.75">
      <c r="B66">
        <v>310</v>
      </c>
      <c r="C66" t="s">
        <v>88</v>
      </c>
      <c r="D66" s="15">
        <v>301019</v>
      </c>
      <c r="E66" s="4">
        <v>4925671</v>
      </c>
      <c r="F66" s="4">
        <v>4935109</v>
      </c>
      <c r="G66" s="4">
        <f t="shared" si="0"/>
        <v>-9438</v>
      </c>
      <c r="H66" s="4">
        <v>221518</v>
      </c>
      <c r="I66" s="4">
        <f t="shared" si="1"/>
        <v>212080</v>
      </c>
      <c r="J66" s="15">
        <v>979209</v>
      </c>
    </row>
    <row r="67" spans="2:10" ht="12.75">
      <c r="B67">
        <v>311</v>
      </c>
      <c r="C67" t="s">
        <v>89</v>
      </c>
      <c r="D67" s="15">
        <v>301021</v>
      </c>
      <c r="E67" s="4">
        <v>5221677</v>
      </c>
      <c r="F67" s="4">
        <v>4788288</v>
      </c>
      <c r="G67" s="4">
        <f t="shared" si="0"/>
        <v>433389</v>
      </c>
      <c r="H67" s="4">
        <v>-27682</v>
      </c>
      <c r="I67" s="4">
        <f t="shared" si="1"/>
        <v>405707</v>
      </c>
      <c r="J67" s="15">
        <v>979215</v>
      </c>
    </row>
    <row r="68" spans="2:10" ht="12.75">
      <c r="B68">
        <v>311</v>
      </c>
      <c r="C68" t="s">
        <v>90</v>
      </c>
      <c r="D68" s="15">
        <v>305019</v>
      </c>
      <c r="E68" s="4">
        <v>1074220</v>
      </c>
      <c r="F68" s="4">
        <v>1044776</v>
      </c>
      <c r="G68" s="4">
        <f t="shared" si="0"/>
        <v>29444</v>
      </c>
      <c r="H68" s="4">
        <v>0</v>
      </c>
      <c r="I68" s="4">
        <f t="shared" si="1"/>
        <v>29444</v>
      </c>
      <c r="J68" s="15">
        <v>979215</v>
      </c>
    </row>
    <row r="69" spans="2:10" ht="12.75">
      <c r="B69">
        <v>312</v>
      </c>
      <c r="C69" t="s">
        <v>91</v>
      </c>
      <c r="D69" s="15">
        <v>301043</v>
      </c>
      <c r="E69" s="4">
        <v>26265507</v>
      </c>
      <c r="F69" s="4">
        <v>26204137</v>
      </c>
      <c r="G69" s="4">
        <f t="shared" si="0"/>
        <v>61370</v>
      </c>
      <c r="H69" s="4">
        <v>4604</v>
      </c>
      <c r="I69" s="4">
        <f t="shared" si="1"/>
        <v>65974</v>
      </c>
      <c r="J69" s="15">
        <v>979227</v>
      </c>
    </row>
    <row r="70" spans="2:10" ht="12.75">
      <c r="B70">
        <v>312</v>
      </c>
      <c r="C70" t="s">
        <v>92</v>
      </c>
      <c r="D70" s="15">
        <v>301047</v>
      </c>
      <c r="E70" s="4">
        <v>6326990</v>
      </c>
      <c r="F70" s="4">
        <v>6148043</v>
      </c>
      <c r="G70" s="4">
        <f t="shared" si="0"/>
        <v>178947</v>
      </c>
      <c r="H70" s="4">
        <v>173538</v>
      </c>
      <c r="I70" s="4">
        <f t="shared" si="1"/>
        <v>352485</v>
      </c>
      <c r="J70" s="15">
        <v>979227</v>
      </c>
    </row>
    <row r="71" spans="2:10" ht="12.75">
      <c r="B71">
        <v>312</v>
      </c>
      <c r="C71" t="s">
        <v>93</v>
      </c>
      <c r="D71" s="15">
        <v>301051</v>
      </c>
      <c r="E71" s="4">
        <v>8662844</v>
      </c>
      <c r="F71" s="4">
        <v>8362780</v>
      </c>
      <c r="G71" s="4">
        <f t="shared" si="0"/>
        <v>300064</v>
      </c>
      <c r="H71" s="4">
        <v>-81806</v>
      </c>
      <c r="I71" s="4">
        <f t="shared" si="1"/>
        <v>218258</v>
      </c>
      <c r="J71" s="15">
        <v>979227</v>
      </c>
    </row>
    <row r="72" spans="2:10" ht="12.75">
      <c r="B72">
        <v>312</v>
      </c>
      <c r="C72" t="s">
        <v>94</v>
      </c>
      <c r="D72" s="15">
        <v>305041</v>
      </c>
      <c r="E72" s="4">
        <v>3767415</v>
      </c>
      <c r="F72" s="4">
        <v>3561564</v>
      </c>
      <c r="G72" s="4">
        <f t="shared" si="0"/>
        <v>205851</v>
      </c>
      <c r="H72" s="4">
        <v>12691</v>
      </c>
      <c r="I72" s="4">
        <f t="shared" si="1"/>
        <v>218542</v>
      </c>
      <c r="J72" s="15">
        <v>979227</v>
      </c>
    </row>
    <row r="73" spans="2:10" ht="12.75">
      <c r="B73">
        <v>312</v>
      </c>
      <c r="C73" t="s">
        <v>95</v>
      </c>
      <c r="D73" s="15">
        <v>305043</v>
      </c>
      <c r="E73" s="4">
        <v>2906506</v>
      </c>
      <c r="F73" s="4">
        <v>2831024</v>
      </c>
      <c r="G73" s="4">
        <f t="shared" si="0"/>
        <v>75482</v>
      </c>
      <c r="H73" s="4">
        <v>41269</v>
      </c>
      <c r="I73" s="4">
        <f t="shared" si="1"/>
        <v>116751</v>
      </c>
      <c r="J73" s="15">
        <v>979227</v>
      </c>
    </row>
    <row r="74" spans="2:10" ht="12.75">
      <c r="B74">
        <v>312</v>
      </c>
      <c r="C74" t="s">
        <v>134</v>
      </c>
      <c r="D74" s="15">
        <v>305047</v>
      </c>
      <c r="E74" s="4">
        <v>814083</v>
      </c>
      <c r="F74" s="4">
        <v>765671</v>
      </c>
      <c r="G74" s="4">
        <f t="shared" si="0"/>
        <v>48412</v>
      </c>
      <c r="H74" s="4">
        <v>-47861</v>
      </c>
      <c r="I74" s="4">
        <f t="shared" si="1"/>
        <v>551</v>
      </c>
      <c r="J74" s="15">
        <v>979227</v>
      </c>
    </row>
    <row r="75" spans="2:10" ht="12.75">
      <c r="B75">
        <v>313</v>
      </c>
      <c r="C75" t="s">
        <v>96</v>
      </c>
      <c r="D75" s="15">
        <v>301023</v>
      </c>
      <c r="E75" s="4">
        <v>8571007</v>
      </c>
      <c r="F75" s="4">
        <v>8192190</v>
      </c>
      <c r="G75" s="4">
        <f aca="true" t="shared" si="2" ref="G75:G107">SUM(E75-F75)</f>
        <v>378817</v>
      </c>
      <c r="H75" s="4">
        <v>429541</v>
      </c>
      <c r="I75" s="4">
        <f aca="true" t="shared" si="3" ref="I75:I131">G75+H75</f>
        <v>808358</v>
      </c>
      <c r="J75" s="15">
        <v>979249</v>
      </c>
    </row>
    <row r="76" spans="2:10" ht="12.75">
      <c r="B76">
        <v>313</v>
      </c>
      <c r="C76" t="s">
        <v>97</v>
      </c>
      <c r="D76" s="15">
        <v>305021</v>
      </c>
      <c r="E76" s="4">
        <v>1286138</v>
      </c>
      <c r="F76" s="4">
        <v>1288603</v>
      </c>
      <c r="G76" s="4">
        <f t="shared" si="2"/>
        <v>-2465</v>
      </c>
      <c r="H76" s="4">
        <v>231180</v>
      </c>
      <c r="I76" s="4">
        <f t="shared" si="3"/>
        <v>228715</v>
      </c>
      <c r="J76" s="15">
        <v>979249</v>
      </c>
    </row>
    <row r="77" spans="2:10" ht="12.75">
      <c r="B77">
        <v>314</v>
      </c>
      <c r="C77" t="s">
        <v>98</v>
      </c>
      <c r="D77" s="15">
        <v>301025</v>
      </c>
      <c r="E77" s="4">
        <v>12682645</v>
      </c>
      <c r="F77" s="4">
        <v>13258732</v>
      </c>
      <c r="G77" s="4">
        <f t="shared" si="2"/>
        <v>-576087</v>
      </c>
      <c r="H77" s="4">
        <v>269436</v>
      </c>
      <c r="I77" s="4">
        <f t="shared" si="3"/>
        <v>-306651</v>
      </c>
      <c r="J77" s="15">
        <v>979291</v>
      </c>
    </row>
    <row r="78" spans="2:10" ht="12.75">
      <c r="B78">
        <v>314</v>
      </c>
      <c r="C78" t="s">
        <v>100</v>
      </c>
      <c r="D78" s="15">
        <v>301026</v>
      </c>
      <c r="E78" s="4">
        <v>2677845</v>
      </c>
      <c r="F78" s="4">
        <v>2598157</v>
      </c>
      <c r="G78" s="4">
        <f t="shared" si="2"/>
        <v>79688</v>
      </c>
      <c r="H78" s="4">
        <v>94007</v>
      </c>
      <c r="I78" s="4">
        <f t="shared" si="3"/>
        <v>173695</v>
      </c>
      <c r="J78" s="15">
        <v>979291</v>
      </c>
    </row>
    <row r="79" spans="2:10" ht="12.75">
      <c r="B79">
        <v>314</v>
      </c>
      <c r="C79" t="s">
        <v>99</v>
      </c>
      <c r="D79" s="15">
        <v>305023</v>
      </c>
      <c r="E79" s="4">
        <v>1403061</v>
      </c>
      <c r="F79" s="4">
        <v>1373957</v>
      </c>
      <c r="G79" s="4">
        <f t="shared" si="2"/>
        <v>29104</v>
      </c>
      <c r="H79" s="4">
        <v>-39760</v>
      </c>
      <c r="I79" s="4">
        <f t="shared" si="3"/>
        <v>-10656</v>
      </c>
      <c r="J79" s="15">
        <v>979291</v>
      </c>
    </row>
    <row r="80" spans="2:10" ht="12.75">
      <c r="B80">
        <v>315</v>
      </c>
      <c r="C80" t="s">
        <v>101</v>
      </c>
      <c r="D80" s="15">
        <v>301027</v>
      </c>
      <c r="E80" s="4">
        <v>17824897</v>
      </c>
      <c r="F80" s="4">
        <v>17672666</v>
      </c>
      <c r="G80" s="4">
        <f t="shared" si="2"/>
        <v>152231</v>
      </c>
      <c r="H80" s="4">
        <v>776019</v>
      </c>
      <c r="I80" s="4">
        <f t="shared" si="3"/>
        <v>928250</v>
      </c>
      <c r="J80" s="15">
        <v>979300</v>
      </c>
    </row>
    <row r="81" spans="2:10" ht="12.75">
      <c r="B81">
        <v>315</v>
      </c>
      <c r="C81" t="s">
        <v>102</v>
      </c>
      <c r="D81" s="15">
        <v>301050</v>
      </c>
      <c r="E81" s="4">
        <v>2717535</v>
      </c>
      <c r="F81" s="4">
        <v>2347589</v>
      </c>
      <c r="G81" s="4">
        <f t="shared" si="2"/>
        <v>369946</v>
      </c>
      <c r="H81" s="4">
        <v>-231668</v>
      </c>
      <c r="I81" s="4">
        <f t="shared" si="3"/>
        <v>138278</v>
      </c>
      <c r="J81" s="15">
        <v>979300</v>
      </c>
    </row>
    <row r="82" spans="2:10" ht="12.75">
      <c r="B82">
        <v>315</v>
      </c>
      <c r="C82" t="s">
        <v>103</v>
      </c>
      <c r="D82" s="15">
        <v>305025</v>
      </c>
      <c r="E82" s="4">
        <v>2245224</v>
      </c>
      <c r="F82" s="4">
        <v>2263522</v>
      </c>
      <c r="G82" s="4">
        <f t="shared" si="2"/>
        <v>-18298</v>
      </c>
      <c r="H82" s="4">
        <v>30060</v>
      </c>
      <c r="I82" s="4">
        <f t="shared" si="3"/>
        <v>11762</v>
      </c>
      <c r="J82" s="15">
        <v>979300</v>
      </c>
    </row>
    <row r="83" spans="2:10" ht="12.75">
      <c r="B83">
        <v>316</v>
      </c>
      <c r="C83" t="s">
        <v>104</v>
      </c>
      <c r="D83" s="15">
        <v>301031</v>
      </c>
      <c r="E83" s="4">
        <v>8037692</v>
      </c>
      <c r="F83" s="4">
        <v>7816871</v>
      </c>
      <c r="G83" s="4">
        <f t="shared" si="2"/>
        <v>220821</v>
      </c>
      <c r="H83" s="4">
        <v>-194084</v>
      </c>
      <c r="I83" s="4">
        <f t="shared" si="3"/>
        <v>26737</v>
      </c>
      <c r="J83" s="15">
        <v>979306</v>
      </c>
    </row>
    <row r="84" spans="2:10" ht="12.75">
      <c r="B84">
        <v>316</v>
      </c>
      <c r="C84" t="s">
        <v>135</v>
      </c>
      <c r="D84" s="15">
        <v>301032</v>
      </c>
      <c r="E84" s="4">
        <v>2298719</v>
      </c>
      <c r="F84" s="4">
        <v>2413022</v>
      </c>
      <c r="G84" s="4">
        <f t="shared" si="2"/>
        <v>-114303</v>
      </c>
      <c r="H84" s="4">
        <v>-154474</v>
      </c>
      <c r="I84" s="4">
        <f t="shared" si="3"/>
        <v>-268777</v>
      </c>
      <c r="J84" s="15">
        <v>979306</v>
      </c>
    </row>
    <row r="85" spans="2:10" ht="12.75">
      <c r="B85">
        <v>316</v>
      </c>
      <c r="C85" t="s">
        <v>105</v>
      </c>
      <c r="D85" s="15">
        <v>305029</v>
      </c>
      <c r="E85" s="4">
        <v>1677931</v>
      </c>
      <c r="F85" s="4">
        <v>1443273</v>
      </c>
      <c r="G85" s="4">
        <f t="shared" si="2"/>
        <v>234658</v>
      </c>
      <c r="H85" s="4">
        <v>274181</v>
      </c>
      <c r="I85" s="4">
        <f t="shared" si="3"/>
        <v>508839</v>
      </c>
      <c r="J85" s="15">
        <v>979306</v>
      </c>
    </row>
    <row r="86" spans="2:10" ht="12.75">
      <c r="B86">
        <v>317</v>
      </c>
      <c r="C86" t="s">
        <v>106</v>
      </c>
      <c r="D86" s="15">
        <v>301053</v>
      </c>
      <c r="E86" s="4">
        <v>21647441</v>
      </c>
      <c r="F86" s="4">
        <v>22137480</v>
      </c>
      <c r="G86" s="4">
        <f t="shared" si="2"/>
        <v>-490039</v>
      </c>
      <c r="H86" s="4">
        <v>1220220</v>
      </c>
      <c r="I86" s="4">
        <f t="shared" si="3"/>
        <v>730181</v>
      </c>
      <c r="J86" s="15">
        <v>979313</v>
      </c>
    </row>
    <row r="87" spans="2:10" ht="12.75">
      <c r="B87">
        <v>317</v>
      </c>
      <c r="C87" t="s">
        <v>454</v>
      </c>
      <c r="D87" s="15">
        <v>301054</v>
      </c>
      <c r="E87" s="4">
        <f>4231267+228487</f>
        <v>4459754</v>
      </c>
      <c r="F87" s="4">
        <f>3750928+72669</f>
        <v>3823597</v>
      </c>
      <c r="G87" s="4">
        <f>SUM(E87-F87)</f>
        <v>636157</v>
      </c>
      <c r="H87" s="4">
        <v>0</v>
      </c>
      <c r="I87" s="4">
        <f>G87+H87</f>
        <v>636157</v>
      </c>
      <c r="J87" s="15">
        <v>979313</v>
      </c>
    </row>
    <row r="88" spans="2:10" ht="12.75">
      <c r="B88">
        <v>317</v>
      </c>
      <c r="C88" t="s">
        <v>107</v>
      </c>
      <c r="D88" s="15">
        <v>305037</v>
      </c>
      <c r="E88" s="4">
        <v>2527038</v>
      </c>
      <c r="F88" s="4">
        <v>2460189</v>
      </c>
      <c r="G88" s="4">
        <f t="shared" si="2"/>
        <v>66849</v>
      </c>
      <c r="H88" s="4">
        <v>164590</v>
      </c>
      <c r="I88" s="4">
        <f t="shared" si="3"/>
        <v>231439</v>
      </c>
      <c r="J88" s="15">
        <v>979313</v>
      </c>
    </row>
    <row r="89" spans="2:10" ht="12.75">
      <c r="B89">
        <v>317</v>
      </c>
      <c r="C89" t="s">
        <v>345</v>
      </c>
      <c r="D89" s="15">
        <v>305060</v>
      </c>
      <c r="E89" s="4">
        <v>1284380</v>
      </c>
      <c r="F89" s="4">
        <v>1403566</v>
      </c>
      <c r="G89" s="4">
        <f t="shared" si="2"/>
        <v>-119186</v>
      </c>
      <c r="H89" s="4">
        <v>1430172</v>
      </c>
      <c r="I89" s="4">
        <f t="shared" si="3"/>
        <v>1310986</v>
      </c>
      <c r="J89" s="15">
        <v>979313</v>
      </c>
    </row>
    <row r="90" spans="2:10" ht="12.75">
      <c r="B90">
        <v>317</v>
      </c>
      <c r="C90" t="s">
        <v>346</v>
      </c>
      <c r="D90" s="15">
        <v>305062</v>
      </c>
      <c r="E90" s="4">
        <v>482740</v>
      </c>
      <c r="F90" s="4">
        <v>273277</v>
      </c>
      <c r="G90" s="4">
        <f t="shared" si="2"/>
        <v>209463</v>
      </c>
      <c r="H90" s="4">
        <v>118496</v>
      </c>
      <c r="I90" s="4">
        <f t="shared" si="3"/>
        <v>327959</v>
      </c>
      <c r="J90" s="15">
        <v>979313</v>
      </c>
    </row>
    <row r="91" spans="2:10" ht="12.75">
      <c r="B91">
        <v>318</v>
      </c>
      <c r="C91" t="s">
        <v>108</v>
      </c>
      <c r="D91" s="15">
        <v>301035</v>
      </c>
      <c r="E91" s="4">
        <v>5273390</v>
      </c>
      <c r="F91" s="4">
        <v>5055914</v>
      </c>
      <c r="G91" s="4">
        <f t="shared" si="2"/>
        <v>217476</v>
      </c>
      <c r="H91" s="4">
        <v>628276</v>
      </c>
      <c r="I91" s="4">
        <f t="shared" si="3"/>
        <v>845752</v>
      </c>
      <c r="J91" s="15">
        <v>979364</v>
      </c>
    </row>
    <row r="92" spans="2:10" ht="12.75">
      <c r="B92">
        <v>319</v>
      </c>
      <c r="C92" t="s">
        <v>109</v>
      </c>
      <c r="D92" s="15">
        <v>301037</v>
      </c>
      <c r="E92" s="4">
        <v>6388618</v>
      </c>
      <c r="F92" s="4">
        <v>6140387</v>
      </c>
      <c r="G92" s="4">
        <f t="shared" si="2"/>
        <v>248231</v>
      </c>
      <c r="H92" s="4">
        <v>310356</v>
      </c>
      <c r="I92" s="4">
        <f t="shared" si="3"/>
        <v>558587</v>
      </c>
      <c r="J92" s="15">
        <v>979372</v>
      </c>
    </row>
    <row r="93" spans="2:10" ht="12.75">
      <c r="B93">
        <v>319</v>
      </c>
      <c r="C93" t="s">
        <v>110</v>
      </c>
      <c r="D93" s="15">
        <v>305033</v>
      </c>
      <c r="E93" s="4">
        <v>1223052</v>
      </c>
      <c r="F93" s="4">
        <v>1170502</v>
      </c>
      <c r="G93" s="4">
        <f t="shared" si="2"/>
        <v>52550</v>
      </c>
      <c r="H93" s="4">
        <v>51769</v>
      </c>
      <c r="I93" s="4">
        <f t="shared" si="3"/>
        <v>104319</v>
      </c>
      <c r="J93" s="15">
        <v>979372</v>
      </c>
    </row>
    <row r="94" spans="2:10" ht="12.75">
      <c r="B94">
        <v>320</v>
      </c>
      <c r="C94" t="s">
        <v>111</v>
      </c>
      <c r="D94" s="15">
        <v>301033</v>
      </c>
      <c r="E94" s="4">
        <v>7046401</v>
      </c>
      <c r="F94" s="4">
        <v>7061843</v>
      </c>
      <c r="G94" s="4">
        <f t="shared" si="2"/>
        <v>-15442</v>
      </c>
      <c r="H94" s="4">
        <v>174204</v>
      </c>
      <c r="I94" s="4">
        <f t="shared" si="3"/>
        <v>158762</v>
      </c>
      <c r="J94" s="15">
        <v>979375</v>
      </c>
    </row>
    <row r="95" spans="2:10" ht="12.75">
      <c r="B95">
        <v>320</v>
      </c>
      <c r="C95" t="s">
        <v>347</v>
      </c>
      <c r="D95" s="15">
        <v>305031</v>
      </c>
      <c r="E95" s="4">
        <v>1730836</v>
      </c>
      <c r="F95" s="4">
        <v>1758651</v>
      </c>
      <c r="G95" s="4">
        <f t="shared" si="2"/>
        <v>-27815</v>
      </c>
      <c r="H95" s="4">
        <v>189880</v>
      </c>
      <c r="I95" s="4">
        <f t="shared" si="3"/>
        <v>162065</v>
      </c>
      <c r="J95" s="15">
        <v>979375</v>
      </c>
    </row>
    <row r="96" spans="2:10" ht="12.75">
      <c r="B96">
        <v>321</v>
      </c>
      <c r="C96" t="s">
        <v>112</v>
      </c>
      <c r="D96" s="15">
        <v>301039</v>
      </c>
      <c r="E96" s="4">
        <f>12919690+90000</f>
        <v>13009690</v>
      </c>
      <c r="F96" s="4">
        <v>13064420</v>
      </c>
      <c r="G96" s="4">
        <f t="shared" si="2"/>
        <v>-54730</v>
      </c>
      <c r="H96" s="4">
        <v>172539</v>
      </c>
      <c r="I96" s="4">
        <f t="shared" si="3"/>
        <v>117809</v>
      </c>
      <c r="J96" s="15">
        <v>979418</v>
      </c>
    </row>
    <row r="97" spans="2:10" ht="12.75">
      <c r="B97">
        <v>321</v>
      </c>
      <c r="C97" t="s">
        <v>113</v>
      </c>
      <c r="D97" s="15">
        <v>301040</v>
      </c>
      <c r="E97" s="4">
        <v>3261951</v>
      </c>
      <c r="F97" s="4">
        <v>3519260</v>
      </c>
      <c r="G97" s="4">
        <f t="shared" si="2"/>
        <v>-257309</v>
      </c>
      <c r="H97" s="4">
        <v>-408553</v>
      </c>
      <c r="I97" s="4">
        <f t="shared" si="3"/>
        <v>-665862</v>
      </c>
      <c r="J97" s="15">
        <v>979418</v>
      </c>
    </row>
    <row r="98" spans="2:11" ht="12.75">
      <c r="B98">
        <v>321</v>
      </c>
      <c r="C98" t="s">
        <v>114</v>
      </c>
      <c r="D98" s="15">
        <v>301042</v>
      </c>
      <c r="E98" s="4">
        <v>3912976</v>
      </c>
      <c r="F98" s="4">
        <v>4444480</v>
      </c>
      <c r="G98" s="4">
        <f t="shared" si="2"/>
        <v>-531504</v>
      </c>
      <c r="H98" s="4">
        <v>338352</v>
      </c>
      <c r="I98" s="4">
        <f t="shared" si="3"/>
        <v>-193152</v>
      </c>
      <c r="J98" s="15">
        <v>979418</v>
      </c>
      <c r="K98" s="4"/>
    </row>
    <row r="99" spans="2:10" ht="12.75">
      <c r="B99">
        <v>321</v>
      </c>
      <c r="C99" t="s">
        <v>115</v>
      </c>
      <c r="D99" s="15">
        <v>305035</v>
      </c>
      <c r="E99" s="4">
        <v>1845255</v>
      </c>
      <c r="F99" s="4">
        <v>1766700</v>
      </c>
      <c r="G99" s="4">
        <f t="shared" si="2"/>
        <v>78555</v>
      </c>
      <c r="H99" s="4">
        <v>767256</v>
      </c>
      <c r="I99" s="4">
        <f t="shared" si="3"/>
        <v>845811</v>
      </c>
      <c r="J99" s="15">
        <v>979418</v>
      </c>
    </row>
    <row r="100" spans="2:10" ht="12.75">
      <c r="B100">
        <v>321</v>
      </c>
      <c r="C100" t="s">
        <v>116</v>
      </c>
      <c r="D100" s="15">
        <v>305036</v>
      </c>
      <c r="E100" s="4">
        <v>723367</v>
      </c>
      <c r="F100" s="4">
        <v>615417</v>
      </c>
      <c r="G100" s="4">
        <f t="shared" si="2"/>
        <v>107950</v>
      </c>
      <c r="H100" s="4">
        <v>252061</v>
      </c>
      <c r="I100" s="4">
        <f t="shared" si="3"/>
        <v>360011</v>
      </c>
      <c r="J100" s="15">
        <v>979418</v>
      </c>
    </row>
    <row r="101" spans="2:10" ht="12.75">
      <c r="B101">
        <v>322</v>
      </c>
      <c r="C101" t="s">
        <v>145</v>
      </c>
      <c r="D101" s="15">
        <v>301055</v>
      </c>
      <c r="E101" s="4">
        <f>22737554+120000</f>
        <v>22857554</v>
      </c>
      <c r="F101" s="4">
        <v>22952745</v>
      </c>
      <c r="G101" s="4">
        <f t="shared" si="2"/>
        <v>-95191</v>
      </c>
      <c r="H101" s="4">
        <v>-151602</v>
      </c>
      <c r="I101" s="4">
        <f t="shared" si="3"/>
        <v>-246793</v>
      </c>
      <c r="J101" s="15">
        <v>979485</v>
      </c>
    </row>
    <row r="102" spans="2:10" ht="12.75">
      <c r="B102">
        <v>322</v>
      </c>
      <c r="C102" t="s">
        <v>146</v>
      </c>
      <c r="D102" s="15">
        <v>305051</v>
      </c>
      <c r="E102" s="4">
        <v>4270970</v>
      </c>
      <c r="F102" s="4">
        <v>3966663</v>
      </c>
      <c r="G102" s="4">
        <f t="shared" si="2"/>
        <v>304307</v>
      </c>
      <c r="H102" s="4">
        <v>198734</v>
      </c>
      <c r="I102" s="4">
        <f t="shared" si="3"/>
        <v>503041</v>
      </c>
      <c r="J102" s="15">
        <v>979485</v>
      </c>
    </row>
    <row r="103" spans="2:10" ht="12.75">
      <c r="B103">
        <v>323</v>
      </c>
      <c r="C103" t="s">
        <v>136</v>
      </c>
      <c r="D103" s="15">
        <v>301057</v>
      </c>
      <c r="E103" s="4">
        <v>4545244</v>
      </c>
      <c r="F103" s="4">
        <v>4528593</v>
      </c>
      <c r="G103" s="4"/>
      <c r="H103" s="4">
        <v>359057</v>
      </c>
      <c r="I103" s="4">
        <f t="shared" si="3"/>
        <v>359057</v>
      </c>
      <c r="J103" s="15">
        <v>979493</v>
      </c>
    </row>
    <row r="104" spans="2:10" ht="12.75">
      <c r="B104">
        <v>323</v>
      </c>
      <c r="C104" t="s">
        <v>137</v>
      </c>
      <c r="D104" s="15">
        <v>305049</v>
      </c>
      <c r="E104" s="4">
        <v>1025302</v>
      </c>
      <c r="F104" s="4">
        <v>993380</v>
      </c>
      <c r="G104" s="4"/>
      <c r="H104" s="4">
        <v>-12740</v>
      </c>
      <c r="I104" s="4">
        <f t="shared" si="3"/>
        <v>-12740</v>
      </c>
      <c r="J104" s="15">
        <v>979493</v>
      </c>
    </row>
    <row r="105" spans="2:10" ht="12.75">
      <c r="B105">
        <v>324</v>
      </c>
      <c r="C105" t="s">
        <v>117</v>
      </c>
      <c r="D105" s="15">
        <v>301059</v>
      </c>
      <c r="E105" s="4">
        <f>7078282+100000</f>
        <v>7178282</v>
      </c>
      <c r="F105" s="4">
        <f>7017595+26275</f>
        <v>7043870</v>
      </c>
      <c r="G105" s="4">
        <f t="shared" si="2"/>
        <v>134412</v>
      </c>
      <c r="H105" s="4">
        <v>493258</v>
      </c>
      <c r="I105" s="4">
        <f t="shared" si="3"/>
        <v>627670</v>
      </c>
      <c r="J105" s="15">
        <v>979495</v>
      </c>
    </row>
    <row r="106" spans="2:10" ht="12.75">
      <c r="B106">
        <v>324</v>
      </c>
      <c r="C106" t="s">
        <v>118</v>
      </c>
      <c r="D106" s="15">
        <v>305053</v>
      </c>
      <c r="E106" s="4">
        <v>1335781</v>
      </c>
      <c r="F106" s="4">
        <v>1391647</v>
      </c>
      <c r="G106" s="4">
        <f t="shared" si="2"/>
        <v>-55866</v>
      </c>
      <c r="H106" s="4">
        <v>130799</v>
      </c>
      <c r="I106" s="4">
        <f t="shared" si="3"/>
        <v>74933</v>
      </c>
      <c r="J106" s="15">
        <v>979495</v>
      </c>
    </row>
    <row r="107" spans="2:10" ht="12.75">
      <c r="B107">
        <v>325</v>
      </c>
      <c r="C107" t="s">
        <v>119</v>
      </c>
      <c r="D107" s="15">
        <v>378001</v>
      </c>
      <c r="E107" s="4">
        <v>9261145</v>
      </c>
      <c r="F107" s="4">
        <v>8823679</v>
      </c>
      <c r="G107" s="4">
        <f t="shared" si="2"/>
        <v>437466</v>
      </c>
      <c r="H107" s="4">
        <v>14500</v>
      </c>
      <c r="I107" s="4">
        <f t="shared" si="3"/>
        <v>451966</v>
      </c>
      <c r="J107" s="15">
        <v>958918</v>
      </c>
    </row>
    <row r="108" spans="4:10" ht="12.75">
      <c r="D108" s="15"/>
      <c r="E108" s="4"/>
      <c r="F108" s="4"/>
      <c r="G108" s="4"/>
      <c r="H108" s="4"/>
      <c r="I108" s="4"/>
      <c r="J108" s="15"/>
    </row>
    <row r="109" spans="2:10" ht="12.75">
      <c r="B109">
        <v>110</v>
      </c>
      <c r="C109" t="s">
        <v>123</v>
      </c>
      <c r="D109" s="15">
        <v>301001</v>
      </c>
      <c r="E109" s="4">
        <f>1371029+3097489+2289550</f>
        <v>6758068</v>
      </c>
      <c r="F109" s="4">
        <f>1207488+3081780+2133991</f>
        <v>6423259</v>
      </c>
      <c r="G109" s="4">
        <f>SUM(E109-F109)</f>
        <v>334809</v>
      </c>
      <c r="H109" s="4">
        <v>1442898</v>
      </c>
      <c r="I109" s="4">
        <f t="shared" si="3"/>
        <v>1777707</v>
      </c>
      <c r="J109" s="15">
        <v>981882</v>
      </c>
    </row>
    <row r="110" spans="2:10" ht="38.25">
      <c r="B110">
        <v>110</v>
      </c>
      <c r="C110" s="3" t="s">
        <v>127</v>
      </c>
      <c r="D110" s="15" t="s">
        <v>126</v>
      </c>
      <c r="E110" s="4">
        <v>33438328</v>
      </c>
      <c r="F110" s="4">
        <v>31452628</v>
      </c>
      <c r="G110" s="4">
        <f>SUM(E110-F110)</f>
        <v>1985700</v>
      </c>
      <c r="H110" s="4">
        <v>287354</v>
      </c>
      <c r="I110" s="4">
        <f t="shared" si="3"/>
        <v>2273054</v>
      </c>
      <c r="J110" s="15">
        <v>981882</v>
      </c>
    </row>
    <row r="111" spans="2:10" ht="38.25">
      <c r="B111">
        <v>110</v>
      </c>
      <c r="C111" s="3" t="s">
        <v>458</v>
      </c>
      <c r="E111" s="4">
        <v>0</v>
      </c>
      <c r="F111" s="4">
        <v>-1291786</v>
      </c>
      <c r="G111" s="4">
        <f>E111-F111</f>
        <v>1291786</v>
      </c>
      <c r="H111" s="4">
        <v>0</v>
      </c>
      <c r="I111" s="4">
        <f>G111+H111</f>
        <v>1291786</v>
      </c>
      <c r="J111" s="15">
        <v>981882</v>
      </c>
    </row>
    <row r="112" spans="2:10" ht="12.75">
      <c r="B112">
        <v>110</v>
      </c>
      <c r="C112" t="s">
        <v>333</v>
      </c>
      <c r="E112" s="4">
        <v>156385</v>
      </c>
      <c r="F112" s="4">
        <v>140138</v>
      </c>
      <c r="G112" s="4">
        <f>SUM(E112-F112)</f>
        <v>16247</v>
      </c>
      <c r="H112" s="4">
        <v>0</v>
      </c>
      <c r="I112" s="4">
        <f>G112+H112</f>
        <v>16247</v>
      </c>
      <c r="J112" s="15">
        <v>981882</v>
      </c>
    </row>
    <row r="113" spans="2:10" ht="12.75">
      <c r="B113">
        <v>110</v>
      </c>
      <c r="C113" t="s">
        <v>121</v>
      </c>
      <c r="E113" s="4">
        <v>61535</v>
      </c>
      <c r="F113" s="4">
        <v>0</v>
      </c>
      <c r="G113" s="4">
        <f>SUM(E113-F113)</f>
        <v>61535</v>
      </c>
      <c r="H113" s="4">
        <v>0</v>
      </c>
      <c r="I113" s="4">
        <f>G113+H113</f>
        <v>61535</v>
      </c>
      <c r="J113" s="15">
        <v>981882</v>
      </c>
    </row>
    <row r="114" spans="2:10" ht="12.75">
      <c r="B114">
        <v>110</v>
      </c>
      <c r="C114" t="s">
        <v>122</v>
      </c>
      <c r="E114" s="4">
        <v>2541537</v>
      </c>
      <c r="F114" s="4">
        <v>1670619</v>
      </c>
      <c r="G114" s="4">
        <f>SUM(E114-F114)</f>
        <v>870918</v>
      </c>
      <c r="H114" s="4">
        <v>0</v>
      </c>
      <c r="I114" s="4">
        <f>G114+H114</f>
        <v>870918</v>
      </c>
      <c r="J114" s="15">
        <v>981882</v>
      </c>
    </row>
    <row r="115" spans="3:10" ht="12.75">
      <c r="C115" s="3"/>
      <c r="D115" s="15"/>
      <c r="E115" s="4"/>
      <c r="F115" s="4"/>
      <c r="G115" s="4"/>
      <c r="H115" s="4"/>
      <c r="I115" s="4"/>
      <c r="J115" s="15"/>
    </row>
    <row r="116" spans="2:10" ht="22.5">
      <c r="B116">
        <v>109</v>
      </c>
      <c r="C116" t="s">
        <v>124</v>
      </c>
      <c r="D116" s="19" t="s">
        <v>125</v>
      </c>
      <c r="E116" s="4">
        <v>7623180</v>
      </c>
      <c r="F116" s="4">
        <v>8042331</v>
      </c>
      <c r="G116" s="4">
        <f>SUM(E116-F116)</f>
        <v>-419151</v>
      </c>
      <c r="H116" s="4">
        <v>95491</v>
      </c>
      <c r="I116" s="4">
        <f t="shared" si="3"/>
        <v>-323660</v>
      </c>
      <c r="J116" s="15">
        <v>981875</v>
      </c>
    </row>
    <row r="117" spans="2:10" ht="12.75">
      <c r="B117">
        <v>109</v>
      </c>
      <c r="C117" s="20" t="s">
        <v>334</v>
      </c>
      <c r="D117" s="20"/>
      <c r="E117" s="4">
        <v>140000</v>
      </c>
      <c r="F117" s="4">
        <v>0</v>
      </c>
      <c r="G117" s="4">
        <f>SUM(E117-F117)</f>
        <v>140000</v>
      </c>
      <c r="H117" s="4">
        <v>0</v>
      </c>
      <c r="I117" s="4">
        <f>G117+H117</f>
        <v>140000</v>
      </c>
      <c r="J117" s="15">
        <v>981875</v>
      </c>
    </row>
    <row r="118" spans="2:10" ht="38.25">
      <c r="B118">
        <v>109</v>
      </c>
      <c r="C118" s="20" t="s">
        <v>460</v>
      </c>
      <c r="D118" s="20"/>
      <c r="E118" s="4">
        <v>0</v>
      </c>
      <c r="F118" s="4">
        <v>-110870</v>
      </c>
      <c r="G118" s="4">
        <f>SUM(E118-F118)</f>
        <v>110870</v>
      </c>
      <c r="H118" s="4"/>
      <c r="I118" s="4">
        <f>G118+H118</f>
        <v>110870</v>
      </c>
      <c r="J118" s="15">
        <v>981875</v>
      </c>
    </row>
    <row r="119" spans="4:10" ht="13.5" customHeight="1">
      <c r="D119" s="15"/>
      <c r="E119" s="4"/>
      <c r="F119" s="4"/>
      <c r="G119" s="4"/>
      <c r="H119" s="4"/>
      <c r="I119" s="4"/>
      <c r="J119" s="15"/>
    </row>
    <row r="120" spans="2:10" ht="12.75">
      <c r="B120">
        <v>501</v>
      </c>
      <c r="C120" t="s">
        <v>144</v>
      </c>
      <c r="D120" s="44" t="s">
        <v>309</v>
      </c>
      <c r="E120" s="4">
        <v>663900</v>
      </c>
      <c r="F120" s="4">
        <v>742179</v>
      </c>
      <c r="G120" s="4">
        <f>SUM(E120-F120)</f>
        <v>-78279</v>
      </c>
      <c r="H120" s="4">
        <v>4521</v>
      </c>
      <c r="I120" s="4">
        <f>G120+H120</f>
        <v>-73758</v>
      </c>
      <c r="J120" s="15">
        <v>1062022</v>
      </c>
    </row>
    <row r="121" spans="4:10" ht="12.75">
      <c r="D121" s="15"/>
      <c r="E121" s="4"/>
      <c r="F121" s="4"/>
      <c r="G121" s="4"/>
      <c r="H121" s="4"/>
      <c r="I121" s="4"/>
      <c r="J121" s="15"/>
    </row>
    <row r="122" spans="2:10" ht="25.5">
      <c r="B122">
        <v>605</v>
      </c>
      <c r="C122" s="61" t="s">
        <v>363</v>
      </c>
      <c r="D122" s="15">
        <v>489001</v>
      </c>
      <c r="E122" s="4">
        <v>6979999</v>
      </c>
      <c r="F122" s="4">
        <v>6921097</v>
      </c>
      <c r="G122" s="4">
        <f>SUM(E122-F122)</f>
        <v>58902</v>
      </c>
      <c r="H122" s="4">
        <v>915590</v>
      </c>
      <c r="I122" s="4">
        <f t="shared" si="3"/>
        <v>974492</v>
      </c>
      <c r="J122" s="15">
        <v>981887</v>
      </c>
    </row>
    <row r="123" spans="3:10" ht="12.75">
      <c r="C123" s="47"/>
      <c r="D123" s="46"/>
      <c r="E123" s="45"/>
      <c r="F123" s="45"/>
      <c r="G123" s="45"/>
      <c r="H123" s="45"/>
      <c r="I123" s="45"/>
      <c r="J123" s="15"/>
    </row>
    <row r="124" spans="3:10" ht="38.25">
      <c r="C124" s="3" t="s">
        <v>129</v>
      </c>
      <c r="D124" s="15" t="s">
        <v>130</v>
      </c>
      <c r="E124" s="4">
        <v>86591015</v>
      </c>
      <c r="F124" s="4">
        <v>76410535</v>
      </c>
      <c r="G124" s="4">
        <v>4500000</v>
      </c>
      <c r="H124" s="4">
        <v>3000000</v>
      </c>
      <c r="I124" s="4">
        <f t="shared" si="3"/>
        <v>7500000</v>
      </c>
      <c r="J124" s="15">
        <v>981887</v>
      </c>
    </row>
    <row r="125" spans="4:10" ht="12.75">
      <c r="D125" s="15"/>
      <c r="E125" s="4"/>
      <c r="F125" s="4"/>
      <c r="G125" s="4"/>
      <c r="H125" s="4"/>
      <c r="I125" s="4"/>
      <c r="J125" s="15"/>
    </row>
    <row r="126" spans="2:10" ht="12.75">
      <c r="B126">
        <v>606</v>
      </c>
      <c r="C126" t="s">
        <v>142</v>
      </c>
      <c r="D126" s="15">
        <v>304001</v>
      </c>
      <c r="E126" s="4">
        <v>12284469</v>
      </c>
      <c r="F126" s="4">
        <v>11628123</v>
      </c>
      <c r="G126" s="4">
        <f>SUM(E126-F126)</f>
        <v>656346</v>
      </c>
      <c r="H126" s="4">
        <v>0</v>
      </c>
      <c r="I126" s="4">
        <f t="shared" si="3"/>
        <v>656346</v>
      </c>
      <c r="J126" s="15">
        <v>981838</v>
      </c>
    </row>
    <row r="127" spans="4:10" ht="12.75">
      <c r="D127" s="15"/>
      <c r="E127" s="4"/>
      <c r="F127" s="4"/>
      <c r="G127" s="4"/>
      <c r="H127" s="4"/>
      <c r="I127" s="4"/>
      <c r="J127" s="15"/>
    </row>
    <row r="128" spans="2:10" ht="12.75">
      <c r="B128" s="22">
        <v>608</v>
      </c>
      <c r="C128" s="52" t="s">
        <v>143</v>
      </c>
      <c r="D128" s="101" t="s">
        <v>455</v>
      </c>
      <c r="E128" s="23">
        <v>21243860</v>
      </c>
      <c r="F128" s="23">
        <v>18519950</v>
      </c>
      <c r="G128" s="23">
        <f>SUM(E128-F128)</f>
        <v>2723910</v>
      </c>
      <c r="H128" s="23">
        <v>2520928</v>
      </c>
      <c r="I128" s="23">
        <f t="shared" si="3"/>
        <v>5244838</v>
      </c>
      <c r="J128" s="24">
        <v>1085487</v>
      </c>
    </row>
    <row r="129" spans="4:10" ht="12.75">
      <c r="D129" s="15"/>
      <c r="E129" s="4"/>
      <c r="F129" s="4"/>
      <c r="G129" s="4"/>
      <c r="H129" s="4"/>
      <c r="I129" s="4"/>
      <c r="J129" s="15"/>
    </row>
    <row r="130" spans="2:10" ht="12.75">
      <c r="B130">
        <v>612</v>
      </c>
      <c r="C130" t="s">
        <v>147</v>
      </c>
      <c r="D130" s="15">
        <v>638298</v>
      </c>
      <c r="E130" s="4">
        <v>5506194</v>
      </c>
      <c r="F130" s="4">
        <v>5322094</v>
      </c>
      <c r="G130" s="4">
        <f>SUM(E130-F130)</f>
        <v>184100</v>
      </c>
      <c r="H130" s="4">
        <v>1085598</v>
      </c>
      <c r="I130" s="4">
        <f t="shared" si="3"/>
        <v>1269698</v>
      </c>
      <c r="J130" s="15">
        <v>981947</v>
      </c>
    </row>
    <row r="131" spans="2:10" ht="12.75">
      <c r="B131">
        <v>612</v>
      </c>
      <c r="C131" t="s">
        <v>148</v>
      </c>
      <c r="D131" s="15">
        <v>638928</v>
      </c>
      <c r="E131" s="4">
        <v>22674907</v>
      </c>
      <c r="F131" s="4">
        <v>22041239</v>
      </c>
      <c r="G131" s="4">
        <f>SUM(E131-F131)</f>
        <v>633668</v>
      </c>
      <c r="H131" s="4">
        <v>4912313</v>
      </c>
      <c r="I131" s="4">
        <f t="shared" si="3"/>
        <v>5545981</v>
      </c>
      <c r="J131" s="15">
        <v>981947</v>
      </c>
    </row>
    <row r="132" spans="4:10" ht="12.75">
      <c r="D132" s="15"/>
      <c r="E132" s="4"/>
      <c r="F132" s="4"/>
      <c r="G132" s="4"/>
      <c r="H132" s="4"/>
      <c r="I132" s="4"/>
      <c r="J132" s="15"/>
    </row>
    <row r="133" spans="2:10" ht="12.75">
      <c r="B133" s="1" t="s">
        <v>456</v>
      </c>
      <c r="C133" s="1"/>
      <c r="D133" s="15"/>
      <c r="E133" s="16">
        <f>SUM(E10:E131)</f>
        <v>785196077</v>
      </c>
      <c r="F133" s="16">
        <f>SUM(F10:F131)</f>
        <v>765744343</v>
      </c>
      <c r="G133" s="16">
        <f>SUM(G10:G131)</f>
        <v>13722681</v>
      </c>
      <c r="H133" s="16">
        <f>SUM(H10:H131)</f>
        <v>33273146</v>
      </c>
      <c r="I133" s="16">
        <f>SUM(I10:I131)</f>
        <v>46995827</v>
      </c>
      <c r="J133" s="15"/>
    </row>
    <row r="134" spans="4:10" ht="12.75">
      <c r="D134" s="15"/>
      <c r="E134" s="4"/>
      <c r="F134" s="4"/>
      <c r="G134" s="4"/>
      <c r="H134" s="4"/>
      <c r="I134" s="4"/>
      <c r="J134" s="15"/>
    </row>
    <row r="135" spans="4:10" ht="12.75">
      <c r="D135" s="15"/>
      <c r="E135" s="4"/>
      <c r="F135" s="4"/>
      <c r="G135" s="4"/>
      <c r="H135" s="4"/>
      <c r="I135" s="4"/>
      <c r="J135" s="15"/>
    </row>
    <row r="136" spans="2:10" ht="12.75">
      <c r="B136" s="1" t="s">
        <v>23</v>
      </c>
      <c r="E136" s="4"/>
      <c r="F136" s="4"/>
      <c r="G136" s="4"/>
      <c r="H136" s="4"/>
      <c r="I136" s="4"/>
      <c r="J136" s="15"/>
    </row>
    <row r="137" spans="2:10" ht="12.75">
      <c r="B137" s="1"/>
      <c r="E137" s="4"/>
      <c r="F137" s="4"/>
      <c r="G137" s="4"/>
      <c r="H137" s="4"/>
      <c r="I137" s="4"/>
      <c r="J137" s="15"/>
    </row>
    <row r="138" spans="2:10" ht="12.75">
      <c r="B138">
        <v>110</v>
      </c>
      <c r="C138" t="s">
        <v>120</v>
      </c>
      <c r="E138" s="4"/>
      <c r="F138" s="4"/>
      <c r="G138" s="4"/>
      <c r="H138" s="4"/>
      <c r="I138" s="4"/>
      <c r="J138" s="15"/>
    </row>
    <row r="139" spans="3:10" ht="12.75">
      <c r="C139" t="s">
        <v>457</v>
      </c>
      <c r="E139" s="4">
        <v>126250</v>
      </c>
      <c r="F139" s="4">
        <v>700</v>
      </c>
      <c r="G139" s="4">
        <f>E139-F139</f>
        <v>125550</v>
      </c>
      <c r="H139" s="4">
        <v>0</v>
      </c>
      <c r="I139" s="4">
        <f>G139+H139</f>
        <v>125550</v>
      </c>
      <c r="J139" s="15">
        <v>981882</v>
      </c>
    </row>
    <row r="140" spans="5:10" ht="12.75">
      <c r="E140" s="4"/>
      <c r="F140" s="4"/>
      <c r="G140" s="4"/>
      <c r="H140" s="4"/>
      <c r="I140" s="4"/>
      <c r="J140" s="15"/>
    </row>
    <row r="141" spans="2:10" ht="12.75">
      <c r="B141">
        <v>109</v>
      </c>
      <c r="C141" t="s">
        <v>132</v>
      </c>
      <c r="E141" s="4"/>
      <c r="F141" s="4"/>
      <c r="G141" s="4"/>
      <c r="H141" s="4"/>
      <c r="I141" s="4"/>
      <c r="J141" s="15"/>
    </row>
    <row r="142" spans="3:10" ht="12.75">
      <c r="C142" t="s">
        <v>459</v>
      </c>
      <c r="E142" s="4">
        <v>12050</v>
      </c>
      <c r="F142" s="4">
        <v>1061</v>
      </c>
      <c r="G142" s="4">
        <f>E142-F142</f>
        <v>10989</v>
      </c>
      <c r="H142" s="4">
        <v>0</v>
      </c>
      <c r="I142" s="4">
        <f aca="true" t="shared" si="4" ref="I142:I150">G142+H142</f>
        <v>10989</v>
      </c>
      <c r="J142" s="15">
        <v>981875</v>
      </c>
    </row>
    <row r="143" spans="3:10" ht="12.75">
      <c r="C143" t="s">
        <v>131</v>
      </c>
      <c r="E143" s="4">
        <v>276470</v>
      </c>
      <c r="F143" s="4">
        <v>198675</v>
      </c>
      <c r="G143" s="4">
        <f>SUM(E143-F143)</f>
        <v>77795</v>
      </c>
      <c r="H143" s="4">
        <v>0</v>
      </c>
      <c r="I143" s="4">
        <f t="shared" si="4"/>
        <v>77795</v>
      </c>
      <c r="J143" s="15">
        <v>981875</v>
      </c>
    </row>
    <row r="145" spans="3:10" ht="12.75">
      <c r="C145" s="20" t="s">
        <v>335</v>
      </c>
      <c r="D145" s="20"/>
      <c r="E145" s="4">
        <v>62918</v>
      </c>
      <c r="F145" s="4">
        <v>12175</v>
      </c>
      <c r="G145" s="4">
        <f>SUM(E145-F145)</f>
        <v>50743</v>
      </c>
      <c r="H145" s="4">
        <v>0</v>
      </c>
      <c r="I145" s="4">
        <f t="shared" si="4"/>
        <v>50743</v>
      </c>
      <c r="J145" s="15">
        <v>981875</v>
      </c>
    </row>
    <row r="147" spans="2:10" ht="12.75">
      <c r="B147">
        <v>325</v>
      </c>
      <c r="C147" s="20" t="s">
        <v>138</v>
      </c>
      <c r="D147" s="20"/>
      <c r="E147" s="4"/>
      <c r="F147" s="4"/>
      <c r="G147" s="4"/>
      <c r="H147" s="4"/>
      <c r="I147" s="4"/>
      <c r="J147" s="15"/>
    </row>
    <row r="148" spans="3:10" ht="12.75">
      <c r="C148" s="20" t="s">
        <v>139</v>
      </c>
      <c r="D148" s="20"/>
      <c r="E148" s="4">
        <v>48188</v>
      </c>
      <c r="F148" s="4">
        <v>-11405</v>
      </c>
      <c r="G148" s="4">
        <f>E148-F148</f>
        <v>59593</v>
      </c>
      <c r="H148" s="4">
        <v>0</v>
      </c>
      <c r="I148" s="4">
        <f t="shared" si="4"/>
        <v>59593</v>
      </c>
      <c r="J148" s="15">
        <v>958918</v>
      </c>
    </row>
    <row r="149" spans="3:10" ht="12.75">
      <c r="C149" s="20" t="s">
        <v>140</v>
      </c>
      <c r="D149" s="20"/>
      <c r="E149" s="4">
        <v>9934</v>
      </c>
      <c r="F149" s="4">
        <v>-4505</v>
      </c>
      <c r="G149" s="4">
        <f>E149-F149</f>
        <v>14439</v>
      </c>
      <c r="H149" s="4">
        <v>0</v>
      </c>
      <c r="I149" s="4">
        <f t="shared" si="4"/>
        <v>14439</v>
      </c>
      <c r="J149" s="15">
        <v>958918</v>
      </c>
    </row>
    <row r="150" spans="3:10" ht="12.75">
      <c r="C150" s="20" t="s">
        <v>141</v>
      </c>
      <c r="D150" s="20"/>
      <c r="E150" s="4">
        <v>202728</v>
      </c>
      <c r="F150" s="4">
        <v>89340</v>
      </c>
      <c r="G150" s="4">
        <f>E150-F150</f>
        <v>113388</v>
      </c>
      <c r="H150" s="4">
        <v>0</v>
      </c>
      <c r="I150" s="4">
        <f t="shared" si="4"/>
        <v>113388</v>
      </c>
      <c r="J150" s="15">
        <v>958918</v>
      </c>
    </row>
    <row r="151" spans="3:10" ht="12.75">
      <c r="C151" s="20"/>
      <c r="D151" s="20"/>
      <c r="E151" s="4"/>
      <c r="F151" s="4"/>
      <c r="G151" s="4"/>
      <c r="H151" s="4"/>
      <c r="I151" s="4"/>
      <c r="J151" s="15"/>
    </row>
    <row r="152" spans="2:10" ht="12.75">
      <c r="B152" s="1" t="s">
        <v>507</v>
      </c>
      <c r="C152" s="1"/>
      <c r="D152" s="15"/>
      <c r="E152" s="16">
        <f>SUM(E139:E150)</f>
        <v>738538</v>
      </c>
      <c r="F152" s="16">
        <f>SUM(F139:F150)</f>
        <v>286041</v>
      </c>
      <c r="G152" s="16">
        <f>SUM(G139:G150)</f>
        <v>452497</v>
      </c>
      <c r="H152" s="16">
        <f>SUM(H139:H150)</f>
        <v>0</v>
      </c>
      <c r="I152" s="16">
        <f>SUM(I139:I150)</f>
        <v>452497</v>
      </c>
      <c r="J152" s="15"/>
    </row>
    <row r="153" spans="5:10" ht="12.75">
      <c r="E153" s="4"/>
      <c r="F153" s="4"/>
      <c r="G153" s="4"/>
      <c r="H153" s="4"/>
      <c r="I153" s="4"/>
      <c r="J153" s="15"/>
    </row>
    <row r="154" spans="2:10" s="1" customFormat="1" ht="12.75">
      <c r="B154" s="1" t="s">
        <v>10</v>
      </c>
      <c r="E154" s="16"/>
      <c r="F154" s="16"/>
      <c r="G154" s="32">
        <f>SUM(G133:G150)</f>
        <v>14175178</v>
      </c>
      <c r="H154" s="16">
        <f>SUM(H133:H150)</f>
        <v>33273146</v>
      </c>
      <c r="I154" s="16">
        <f>SUM(I133:I150)</f>
        <v>47448324</v>
      </c>
      <c r="J154" s="17"/>
    </row>
    <row r="155" spans="5:10" ht="12.75">
      <c r="E155" s="4"/>
      <c r="F155" s="4"/>
      <c r="G155" s="59"/>
      <c r="H155" s="53"/>
      <c r="I155" s="4"/>
      <c r="J155" s="15"/>
    </row>
    <row r="156" spans="2:10" s="1" customFormat="1" ht="12.75">
      <c r="B156" s="1" t="s">
        <v>537</v>
      </c>
      <c r="E156" s="16"/>
      <c r="F156" s="16"/>
      <c r="G156" s="32">
        <f>SUM(G154)</f>
        <v>14175178</v>
      </c>
      <c r="I156" s="16"/>
      <c r="J156" s="17"/>
    </row>
    <row r="157" spans="5:10" ht="12.75">
      <c r="E157" s="4"/>
      <c r="F157" s="4"/>
      <c r="G157" s="4"/>
      <c r="H157" s="4"/>
      <c r="I157" s="4"/>
      <c r="J157" s="15"/>
    </row>
    <row r="158" spans="2:9" ht="12.75">
      <c r="B158" s="34" t="s">
        <v>366</v>
      </c>
      <c r="C158" s="1"/>
      <c r="H158" s="16">
        <f>SUM(H154)</f>
        <v>33273146</v>
      </c>
      <c r="I158" s="16">
        <f>SUM(I154:I157)</f>
        <v>47448324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9826-13 Sag nr. 2233-11&amp;R&amp;P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2"/>
  <sheetViews>
    <sheetView zoomScalePageLayoutView="0" workbookViewId="0" topLeftCell="A1">
      <pane ySplit="6" topLeftCell="A7" activePane="bottomLeft" state="frozen"/>
      <selection pane="topLeft" activeCell="C23" sqref="C23"/>
      <selection pane="bottomLeft"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28125" style="0" customWidth="1"/>
    <col min="4" max="4" width="7.57421875" style="0" bestFit="1" customWidth="1"/>
    <col min="5" max="5" width="12.28125" style="0" bestFit="1" customWidth="1"/>
    <col min="6" max="7" width="13.140625" style="0" customWidth="1"/>
    <col min="8" max="8" width="14.421875" style="0" customWidth="1"/>
    <col min="9" max="9" width="13.140625" style="0" customWidth="1"/>
    <col min="10" max="10" width="16.28125" style="5" customWidth="1"/>
  </cols>
  <sheetData>
    <row r="1" ht="13.5" thickBot="1"/>
    <row r="2" spans="2:11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4"/>
    </row>
    <row r="4" spans="2:3" ht="18">
      <c r="B4" s="65" t="s">
        <v>12</v>
      </c>
      <c r="C4" s="2"/>
    </row>
    <row r="5" ht="18">
      <c r="B5" s="65" t="s">
        <v>16</v>
      </c>
    </row>
    <row r="6" spans="2:11" s="1" customFormat="1" ht="57.75" customHeight="1">
      <c r="B6" s="90" t="s">
        <v>11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87" t="s">
        <v>367</v>
      </c>
      <c r="I6" s="92" t="s">
        <v>21</v>
      </c>
      <c r="J6" s="92" t="s">
        <v>18</v>
      </c>
      <c r="K6" s="86"/>
    </row>
    <row r="7" spans="7:9" ht="12.75">
      <c r="G7" s="63" t="s">
        <v>24</v>
      </c>
      <c r="H7" s="64"/>
      <c r="I7" s="64"/>
    </row>
    <row r="8" ht="12.75">
      <c r="B8" s="1" t="s">
        <v>25</v>
      </c>
    </row>
    <row r="10" spans="2:13" ht="12.75">
      <c r="B10" t="s">
        <v>149</v>
      </c>
      <c r="D10">
        <v>350</v>
      </c>
      <c r="E10" s="4">
        <v>22391735</v>
      </c>
      <c r="F10" s="4">
        <v>22281832</v>
      </c>
      <c r="G10" s="4">
        <f>SUM(E10-F10)</f>
        <v>109903</v>
      </c>
      <c r="H10" s="4">
        <v>628688</v>
      </c>
      <c r="I10" s="4">
        <f>G10+H10</f>
        <v>738591</v>
      </c>
      <c r="J10" s="15">
        <v>1097324</v>
      </c>
      <c r="M10" s="4"/>
    </row>
    <row r="11" spans="2:13" ht="12.75">
      <c r="B11" t="s">
        <v>423</v>
      </c>
      <c r="D11" t="s">
        <v>424</v>
      </c>
      <c r="E11" s="4">
        <v>6560410</v>
      </c>
      <c r="F11" s="4">
        <v>6195739</v>
      </c>
      <c r="G11" s="4">
        <f>SUM(E11-F11)</f>
        <v>364671</v>
      </c>
      <c r="H11" s="4">
        <v>117176</v>
      </c>
      <c r="I11" s="4">
        <f>G11+H11</f>
        <v>481847</v>
      </c>
      <c r="J11" s="15">
        <v>1097276</v>
      </c>
      <c r="M11" s="4"/>
    </row>
    <row r="12" spans="5:13" ht="12.75">
      <c r="E12" s="4"/>
      <c r="F12" s="4"/>
      <c r="G12" s="4"/>
      <c r="H12" s="4"/>
      <c r="I12" s="4"/>
      <c r="J12" s="15"/>
      <c r="M12" s="4"/>
    </row>
    <row r="13" spans="2:13" ht="12.75">
      <c r="B13" s="1" t="s">
        <v>23</v>
      </c>
      <c r="E13" s="4"/>
      <c r="F13" s="4"/>
      <c r="G13" s="4"/>
      <c r="H13" s="4"/>
      <c r="I13" s="4"/>
      <c r="J13" s="15"/>
      <c r="K13" s="4"/>
      <c r="M13" s="4"/>
    </row>
    <row r="14" spans="2:13" ht="12.75">
      <c r="B14" s="1"/>
      <c r="E14" s="4"/>
      <c r="F14" s="4"/>
      <c r="G14" s="4"/>
      <c r="H14" s="4"/>
      <c r="I14" s="4"/>
      <c r="J14" s="15"/>
      <c r="M14" s="4"/>
    </row>
    <row r="15" spans="2:10" ht="12.75">
      <c r="B15" t="s">
        <v>430</v>
      </c>
      <c r="D15" s="69" t="s">
        <v>425</v>
      </c>
      <c r="E15" s="4">
        <v>0</v>
      </c>
      <c r="F15" s="4">
        <v>-150000</v>
      </c>
      <c r="G15" s="4">
        <f>SUM(E15-F15)</f>
        <v>150000</v>
      </c>
      <c r="H15" s="4">
        <v>0</v>
      </c>
      <c r="I15" s="4">
        <f>G15+H15</f>
        <v>150000</v>
      </c>
      <c r="J15" s="15"/>
    </row>
    <row r="16" spans="2:10" ht="12.75">
      <c r="B16" t="s">
        <v>426</v>
      </c>
      <c r="D16" s="69" t="s">
        <v>427</v>
      </c>
      <c r="E16" s="4">
        <v>273940</v>
      </c>
      <c r="F16" s="4">
        <v>143525</v>
      </c>
      <c r="G16" s="4">
        <f aca="true" t="shared" si="0" ref="G16:G25">SUM(E16-F16)</f>
        <v>130415</v>
      </c>
      <c r="H16" s="4">
        <v>0</v>
      </c>
      <c r="I16" s="4">
        <f>G16+H16</f>
        <v>130415</v>
      </c>
      <c r="J16" s="15"/>
    </row>
    <row r="17" spans="2:13" ht="12.75">
      <c r="B17" t="s">
        <v>267</v>
      </c>
      <c r="D17" s="31" t="s">
        <v>268</v>
      </c>
      <c r="E17" s="4">
        <v>79476</v>
      </c>
      <c r="F17" s="4">
        <v>-97946</v>
      </c>
      <c r="G17" s="4">
        <f t="shared" si="0"/>
        <v>177422</v>
      </c>
      <c r="H17" s="4">
        <v>95823</v>
      </c>
      <c r="I17" s="4">
        <f>G17+H17</f>
        <v>273245</v>
      </c>
      <c r="J17" s="15"/>
      <c r="M17" s="4"/>
    </row>
    <row r="18" spans="2:13" ht="12.75">
      <c r="B18" t="s">
        <v>428</v>
      </c>
      <c r="D18" s="69">
        <v>318038</v>
      </c>
      <c r="E18" s="4">
        <v>178790</v>
      </c>
      <c r="F18" s="4">
        <v>154893</v>
      </c>
      <c r="G18" s="4">
        <f>SUM(E18-F18)</f>
        <v>23897</v>
      </c>
      <c r="H18" s="4">
        <v>0</v>
      </c>
      <c r="I18" s="4">
        <f>G18+H18</f>
        <v>23897</v>
      </c>
      <c r="J18" s="15"/>
      <c r="M18" s="4"/>
    </row>
    <row r="19" spans="2:13" ht="12.75">
      <c r="B19" t="s">
        <v>150</v>
      </c>
      <c r="D19" s="70">
        <v>318089</v>
      </c>
      <c r="E19" s="4">
        <v>0</v>
      </c>
      <c r="F19" s="4">
        <v>0</v>
      </c>
      <c r="G19" s="4">
        <f t="shared" si="0"/>
        <v>0</v>
      </c>
      <c r="H19" s="4">
        <v>301600</v>
      </c>
      <c r="I19" s="4">
        <f aca="true" t="shared" si="1" ref="I19:I30">G19+H19</f>
        <v>301600</v>
      </c>
      <c r="J19" s="15"/>
      <c r="M19" s="4"/>
    </row>
    <row r="20" spans="2:13" ht="12.75">
      <c r="B20" t="s">
        <v>151</v>
      </c>
      <c r="D20" s="70">
        <v>318092</v>
      </c>
      <c r="E20" s="4">
        <v>335540</v>
      </c>
      <c r="F20" s="4">
        <v>283961</v>
      </c>
      <c r="G20" s="4">
        <f t="shared" si="0"/>
        <v>51579</v>
      </c>
      <c r="H20" s="4">
        <v>91586</v>
      </c>
      <c r="I20" s="4">
        <f t="shared" si="1"/>
        <v>143165</v>
      </c>
      <c r="J20" s="15"/>
      <c r="M20" s="4"/>
    </row>
    <row r="21" spans="2:10" ht="12.75">
      <c r="B21" t="s">
        <v>152</v>
      </c>
      <c r="D21" s="70">
        <v>362001</v>
      </c>
      <c r="E21" s="4">
        <v>179558</v>
      </c>
      <c r="F21" s="4">
        <v>205582</v>
      </c>
      <c r="G21" s="4">
        <f t="shared" si="0"/>
        <v>-26024</v>
      </c>
      <c r="H21" s="4">
        <v>0</v>
      </c>
      <c r="I21" s="4">
        <f t="shared" si="1"/>
        <v>-26024</v>
      </c>
      <c r="J21" s="15"/>
    </row>
    <row r="22" spans="2:10" ht="12.75">
      <c r="B22" t="s">
        <v>153</v>
      </c>
      <c r="D22" s="70">
        <v>364025</v>
      </c>
      <c r="E22" s="4">
        <v>16250</v>
      </c>
      <c r="F22" s="4">
        <v>9528</v>
      </c>
      <c r="G22" s="4">
        <f t="shared" si="0"/>
        <v>6722</v>
      </c>
      <c r="H22" s="4">
        <v>162618</v>
      </c>
      <c r="I22" s="4">
        <f t="shared" si="1"/>
        <v>169340</v>
      </c>
      <c r="J22" s="15"/>
    </row>
    <row r="23" spans="2:10" ht="12.75">
      <c r="B23" t="s">
        <v>329</v>
      </c>
      <c r="D23" s="70">
        <v>364033</v>
      </c>
      <c r="E23" s="4">
        <v>352700</v>
      </c>
      <c r="F23" s="4">
        <v>290303</v>
      </c>
      <c r="G23" s="4">
        <f t="shared" si="0"/>
        <v>62397</v>
      </c>
      <c r="H23" s="4">
        <v>73342</v>
      </c>
      <c r="I23" s="4">
        <f t="shared" si="1"/>
        <v>135739</v>
      </c>
      <c r="J23" s="15"/>
    </row>
    <row r="24" spans="2:10" ht="12.75">
      <c r="B24" t="s">
        <v>154</v>
      </c>
      <c r="D24" s="70">
        <v>364040</v>
      </c>
      <c r="E24" s="4">
        <v>607321</v>
      </c>
      <c r="F24" s="4">
        <v>284274</v>
      </c>
      <c r="G24" s="4">
        <f t="shared" si="0"/>
        <v>323047</v>
      </c>
      <c r="H24" s="4">
        <v>0</v>
      </c>
      <c r="I24" s="4">
        <f t="shared" si="1"/>
        <v>323047</v>
      </c>
      <c r="J24" s="15"/>
    </row>
    <row r="25" spans="2:10" ht="12.75">
      <c r="B25" t="s">
        <v>269</v>
      </c>
      <c r="D25" s="70">
        <v>364045</v>
      </c>
      <c r="E25" s="4">
        <v>0</v>
      </c>
      <c r="F25" s="4">
        <v>0</v>
      </c>
      <c r="G25" s="4">
        <f t="shared" si="0"/>
        <v>0</v>
      </c>
      <c r="H25" s="4">
        <v>57836</v>
      </c>
      <c r="I25" s="4">
        <f>G25+H25</f>
        <v>57836</v>
      </c>
      <c r="J25" s="15"/>
    </row>
    <row r="26" spans="2:10" ht="12.75">
      <c r="B26" t="s">
        <v>155</v>
      </c>
      <c r="D26" s="21">
        <v>371</v>
      </c>
      <c r="E26" s="4">
        <v>197690</v>
      </c>
      <c r="F26" s="4">
        <v>113343</v>
      </c>
      <c r="G26" s="4">
        <f>SUM(E26-F26)</f>
        <v>84347</v>
      </c>
      <c r="H26" s="4">
        <v>246960</v>
      </c>
      <c r="I26" s="4">
        <f t="shared" si="1"/>
        <v>331307</v>
      </c>
      <c r="J26" s="15"/>
    </row>
    <row r="27" spans="2:10" ht="12.75">
      <c r="B27" t="s">
        <v>270</v>
      </c>
      <c r="D27" s="70">
        <v>373011</v>
      </c>
      <c r="E27" s="4">
        <v>2781590</v>
      </c>
      <c r="F27" s="4">
        <v>2760817</v>
      </c>
      <c r="G27" s="4">
        <f>SUM(E27-F27)</f>
        <v>20773</v>
      </c>
      <c r="H27" s="4">
        <v>306354</v>
      </c>
      <c r="I27" s="4">
        <f t="shared" si="1"/>
        <v>327127</v>
      </c>
      <c r="J27" s="15"/>
    </row>
    <row r="28" spans="2:10" ht="12.75">
      <c r="B28" t="s">
        <v>429</v>
      </c>
      <c r="D28" s="70">
        <v>374001</v>
      </c>
      <c r="E28" s="4">
        <v>8061935</v>
      </c>
      <c r="F28" s="4">
        <v>7037420</v>
      </c>
      <c r="G28" s="4">
        <v>800000</v>
      </c>
      <c r="H28" s="4">
        <v>0</v>
      </c>
      <c r="I28" s="4">
        <v>800000</v>
      </c>
      <c r="J28" s="15"/>
    </row>
    <row r="29" spans="2:10" ht="12.75">
      <c r="B29" t="s">
        <v>156</v>
      </c>
      <c r="D29" s="70">
        <v>599001</v>
      </c>
      <c r="E29" s="4">
        <v>1056520</v>
      </c>
      <c r="F29" s="4">
        <v>1050120</v>
      </c>
      <c r="G29" s="4">
        <f>SUM(E29-F29)</f>
        <v>6400</v>
      </c>
      <c r="H29" s="4">
        <v>197977</v>
      </c>
      <c r="I29" s="4">
        <f t="shared" si="1"/>
        <v>204377</v>
      </c>
      <c r="J29" s="15"/>
    </row>
    <row r="30" spans="2:10" ht="12.75">
      <c r="B30" t="s">
        <v>330</v>
      </c>
      <c r="D30" s="31" t="s">
        <v>331</v>
      </c>
      <c r="E30" s="4">
        <v>-302035</v>
      </c>
      <c r="F30" s="4">
        <v>-251092</v>
      </c>
      <c r="G30" s="4">
        <f>SUM(E30-F30)</f>
        <v>-50943</v>
      </c>
      <c r="H30" s="4">
        <v>0</v>
      </c>
      <c r="I30" s="4">
        <f t="shared" si="1"/>
        <v>-50943</v>
      </c>
      <c r="J30" s="15"/>
    </row>
    <row r="31" spans="2:11" s="1" customFormat="1" ht="12.75">
      <c r="B31" s="1" t="s">
        <v>10</v>
      </c>
      <c r="E31" s="16">
        <f>SUM(E10:E30)</f>
        <v>42771420</v>
      </c>
      <c r="F31" s="16">
        <f>SUM(F10:F30)</f>
        <v>40312299</v>
      </c>
      <c r="G31" s="16">
        <f>SUM(G10:G30)</f>
        <v>2234606</v>
      </c>
      <c r="H31" s="16">
        <f>SUM(H10:H30)</f>
        <v>2279960</v>
      </c>
      <c r="I31" s="16">
        <f>SUM(I10:I30)</f>
        <v>4514566</v>
      </c>
      <c r="J31" s="17"/>
      <c r="K31" s="16"/>
    </row>
    <row r="32" spans="5:10" ht="12.75">
      <c r="E32" s="4"/>
      <c r="F32" s="4"/>
      <c r="G32" s="4"/>
      <c r="H32" s="4"/>
      <c r="I32" s="4"/>
      <c r="J32" s="15"/>
    </row>
    <row r="33" spans="2:10" s="1" customFormat="1" ht="12.75">
      <c r="B33" s="1" t="s">
        <v>537</v>
      </c>
      <c r="E33" s="16"/>
      <c r="F33" s="16"/>
      <c r="G33" s="32">
        <f>G31</f>
        <v>2234606</v>
      </c>
      <c r="H33" s="16"/>
      <c r="I33" s="16"/>
      <c r="J33" s="17"/>
    </row>
    <row r="34" spans="5:10" ht="12.75">
      <c r="E34" s="4"/>
      <c r="F34" s="4"/>
      <c r="G34" s="4"/>
      <c r="H34" s="4"/>
      <c r="I34" s="4"/>
      <c r="J34" s="15"/>
    </row>
    <row r="35" spans="2:11" ht="12" customHeight="1">
      <c r="B35" s="34" t="s">
        <v>366</v>
      </c>
      <c r="E35" s="4"/>
      <c r="F35" s="4"/>
      <c r="G35" s="4"/>
      <c r="H35" s="16">
        <f>H31</f>
        <v>2279960</v>
      </c>
      <c r="I35" s="4"/>
      <c r="J35" s="4"/>
      <c r="K35" s="15"/>
    </row>
    <row r="37" ht="12.75">
      <c r="L37" s="4"/>
    </row>
    <row r="38" ht="12.75">
      <c r="G38" s="4"/>
    </row>
    <row r="39" ht="12.75">
      <c r="G39" s="4"/>
    </row>
    <row r="42" ht="12.75">
      <c r="G42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9"/>
  <sheetViews>
    <sheetView zoomScalePageLayoutView="0" workbookViewId="0" topLeftCell="D1">
      <pane ySplit="7" topLeftCell="A17" activePane="bottomLeft" state="frozen"/>
      <selection pane="topLeft" activeCell="C23" sqref="C23"/>
      <selection pane="bottomLeft" activeCell="I5" sqref="I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57421875" style="0" customWidth="1"/>
    <col min="4" max="4" width="12.7109375" style="33" customWidth="1"/>
    <col min="5" max="5" width="12.421875" style="0" customWidth="1"/>
    <col min="6" max="6" width="11.8515625" style="0" customWidth="1"/>
    <col min="7" max="7" width="12.28125" style="0" customWidth="1"/>
    <col min="8" max="9" width="12.57421875" style="0" customWidth="1"/>
    <col min="10" max="10" width="10.00390625" style="5" customWidth="1"/>
    <col min="11" max="12" width="0" style="0" hidden="1" customWidth="1"/>
    <col min="13" max="13" width="13.57421875" style="0" customWidth="1"/>
    <col min="14" max="14" width="9.7109375" style="0" bestFit="1" customWidth="1"/>
    <col min="16" max="16" width="10.140625" style="0" bestFit="1" customWidth="1"/>
  </cols>
  <sheetData>
    <row r="1" ht="13.5" thickBot="1"/>
    <row r="2" spans="2:13" ht="26.25" thickBot="1">
      <c r="B2" s="181" t="str">
        <f>Total!B1</f>
        <v>Budgetoverførsler fra 2012 til 2013</v>
      </c>
      <c r="C2" s="182"/>
      <c r="D2" s="182"/>
      <c r="E2" s="182"/>
      <c r="F2" s="182"/>
      <c r="G2" s="182"/>
      <c r="H2" s="182"/>
      <c r="I2" s="182"/>
      <c r="J2" s="182"/>
      <c r="K2" s="83"/>
      <c r="L2" s="83"/>
      <c r="M2" s="84"/>
    </row>
    <row r="4" spans="2:3" ht="18">
      <c r="B4" s="65" t="s">
        <v>30</v>
      </c>
      <c r="C4" s="2"/>
    </row>
    <row r="5" ht="18">
      <c r="B5" s="65" t="s">
        <v>16</v>
      </c>
    </row>
    <row r="6" spans="2:14" s="1" customFormat="1" ht="63" customHeight="1">
      <c r="B6" s="90" t="s">
        <v>11</v>
      </c>
      <c r="C6" s="90"/>
      <c r="D6" s="93" t="s">
        <v>28</v>
      </c>
      <c r="E6" s="92" t="s">
        <v>535</v>
      </c>
      <c r="F6" s="92" t="s">
        <v>536</v>
      </c>
      <c r="G6" s="87" t="s">
        <v>534</v>
      </c>
      <c r="H6" s="87" t="s">
        <v>371</v>
      </c>
      <c r="I6" s="92" t="s">
        <v>21</v>
      </c>
      <c r="J6" s="92" t="s">
        <v>18</v>
      </c>
      <c r="K6" s="86"/>
      <c r="L6" s="86"/>
      <c r="M6" s="94"/>
      <c r="N6" s="18"/>
    </row>
    <row r="7" spans="7:9" ht="12.75">
      <c r="G7" s="63" t="s">
        <v>24</v>
      </c>
      <c r="H7" s="64"/>
      <c r="I7" s="64"/>
    </row>
    <row r="8" spans="2:14" ht="12.75">
      <c r="B8" s="1" t="s">
        <v>25</v>
      </c>
      <c r="N8" t="s">
        <v>577</v>
      </c>
    </row>
    <row r="9" spans="2:10" ht="25.5">
      <c r="B9" s="108">
        <v>103</v>
      </c>
      <c r="C9" s="141" t="s">
        <v>635</v>
      </c>
      <c r="D9" s="109">
        <v>5331269605</v>
      </c>
      <c r="E9" s="110">
        <v>0</v>
      </c>
      <c r="F9" s="110">
        <v>0</v>
      </c>
      <c r="G9" s="110">
        <v>0</v>
      </c>
      <c r="H9" s="110">
        <v>296613</v>
      </c>
      <c r="I9" s="110">
        <f aca="true" t="shared" si="0" ref="I9:I20">G9+H9</f>
        <v>296613</v>
      </c>
      <c r="J9" s="111" t="s">
        <v>538</v>
      </c>
    </row>
    <row r="10" spans="2:10" ht="12.75">
      <c r="B10" s="112">
        <v>105</v>
      </c>
      <c r="C10" s="113" t="s">
        <v>290</v>
      </c>
      <c r="D10" s="114">
        <v>5320169609</v>
      </c>
      <c r="E10" s="115">
        <v>4180526</v>
      </c>
      <c r="F10" s="115">
        <v>3730210</v>
      </c>
      <c r="G10" s="115">
        <f>E10-F10</f>
        <v>450316</v>
      </c>
      <c r="H10" s="115">
        <v>364392</v>
      </c>
      <c r="I10" s="115">
        <f t="shared" si="0"/>
        <v>814708</v>
      </c>
      <c r="J10" s="116" t="s">
        <v>539</v>
      </c>
    </row>
    <row r="11" spans="2:13" ht="12.75">
      <c r="B11" s="117"/>
      <c r="C11" s="118"/>
      <c r="D11" s="119"/>
      <c r="E11" s="120"/>
      <c r="F11" s="120"/>
      <c r="G11" s="120"/>
      <c r="H11" s="120"/>
      <c r="I11" s="120"/>
      <c r="J11" s="121"/>
      <c r="M11" s="4">
        <f>SUM(I10:I11)</f>
        <v>814708</v>
      </c>
    </row>
    <row r="12" spans="2:10" ht="12.75">
      <c r="B12" s="112">
        <v>401</v>
      </c>
      <c r="C12" s="113" t="s">
        <v>239</v>
      </c>
      <c r="D12" s="114">
        <v>5400169650</v>
      </c>
      <c r="E12" s="115">
        <v>2356247</v>
      </c>
      <c r="F12" s="115">
        <v>2614966</v>
      </c>
      <c r="G12" s="115">
        <f>E12-F12</f>
        <v>-258719</v>
      </c>
      <c r="H12" s="115">
        <v>-27777</v>
      </c>
      <c r="I12" s="115">
        <f t="shared" si="0"/>
        <v>-286496</v>
      </c>
      <c r="J12" s="116" t="s">
        <v>541</v>
      </c>
    </row>
    <row r="13" spans="2:13" ht="38.25">
      <c r="B13" s="117">
        <v>401</v>
      </c>
      <c r="C13" s="122" t="s">
        <v>540</v>
      </c>
      <c r="D13" s="119" t="s">
        <v>385</v>
      </c>
      <c r="E13" s="120"/>
      <c r="F13" s="120"/>
      <c r="G13" s="120">
        <v>267223</v>
      </c>
      <c r="H13" s="120">
        <v>22777</v>
      </c>
      <c r="I13" s="120">
        <f t="shared" si="0"/>
        <v>290000</v>
      </c>
      <c r="J13" s="121" t="s">
        <v>541</v>
      </c>
      <c r="M13" s="4">
        <f>SUM(I12:I13)</f>
        <v>3504</v>
      </c>
    </row>
    <row r="14" spans="2:10" ht="12.75">
      <c r="B14" s="112">
        <v>402</v>
      </c>
      <c r="C14" s="125" t="s">
        <v>159</v>
      </c>
      <c r="D14" s="114" t="s">
        <v>266</v>
      </c>
      <c r="E14" s="115">
        <v>18508355</v>
      </c>
      <c r="F14" s="115">
        <v>17532574</v>
      </c>
      <c r="G14" s="115">
        <f>E14-F14</f>
        <v>975781</v>
      </c>
      <c r="H14" s="115">
        <v>34751</v>
      </c>
      <c r="I14" s="115">
        <f t="shared" si="0"/>
        <v>1010532</v>
      </c>
      <c r="J14" s="116" t="s">
        <v>542</v>
      </c>
    </row>
    <row r="15" spans="2:14" ht="25.5">
      <c r="B15" s="176">
        <v>402</v>
      </c>
      <c r="C15" s="122" t="s">
        <v>633</v>
      </c>
      <c r="D15" s="119" t="s">
        <v>634</v>
      </c>
      <c r="E15" s="120"/>
      <c r="F15" s="120"/>
      <c r="G15" s="120">
        <v>-50363</v>
      </c>
      <c r="H15" s="120"/>
      <c r="I15" s="110">
        <f t="shared" si="0"/>
        <v>-50363</v>
      </c>
      <c r="J15" s="121" t="s">
        <v>542</v>
      </c>
      <c r="M15" s="4">
        <f>SUM(I14:I15)</f>
        <v>960169</v>
      </c>
      <c r="N15">
        <v>-50363</v>
      </c>
    </row>
    <row r="16" spans="2:10" ht="12.75">
      <c r="B16" s="135">
        <v>403</v>
      </c>
      <c r="C16" s="136" t="s">
        <v>292</v>
      </c>
      <c r="D16" s="146">
        <v>5320869600</v>
      </c>
      <c r="E16" s="53">
        <v>440561</v>
      </c>
      <c r="F16" s="53">
        <v>232164</v>
      </c>
      <c r="G16" s="53">
        <f>E16-F16</f>
        <v>208397</v>
      </c>
      <c r="H16" s="53">
        <v>0</v>
      </c>
      <c r="I16" s="53">
        <f t="shared" si="0"/>
        <v>208397</v>
      </c>
      <c r="J16" s="147" t="s">
        <v>544</v>
      </c>
    </row>
    <row r="17" spans="2:14" ht="38.25">
      <c r="B17" s="117">
        <v>403</v>
      </c>
      <c r="C17" s="122" t="s">
        <v>543</v>
      </c>
      <c r="D17" s="124">
        <v>532</v>
      </c>
      <c r="E17" s="120"/>
      <c r="F17" s="120"/>
      <c r="G17" s="120">
        <v>-186369</v>
      </c>
      <c r="H17" s="120"/>
      <c r="I17" s="120">
        <f t="shared" si="0"/>
        <v>-186369</v>
      </c>
      <c r="J17" s="121" t="s">
        <v>544</v>
      </c>
      <c r="M17" s="4">
        <f>SUM(I16:I17)</f>
        <v>22028</v>
      </c>
      <c r="N17" s="4">
        <f>I17</f>
        <v>-186369</v>
      </c>
    </row>
    <row r="18" spans="2:10" ht="12.75">
      <c r="B18" s="117">
        <v>403</v>
      </c>
      <c r="C18" s="131" t="s">
        <v>293</v>
      </c>
      <c r="D18" s="124">
        <v>5321569600</v>
      </c>
      <c r="E18" s="120">
        <v>972515</v>
      </c>
      <c r="F18" s="120">
        <v>-487550</v>
      </c>
      <c r="G18" s="120">
        <f>E18-F18</f>
        <v>1460065</v>
      </c>
      <c r="H18" s="120">
        <v>458736</v>
      </c>
      <c r="I18" s="120">
        <f t="shared" si="0"/>
        <v>1918801</v>
      </c>
      <c r="J18" s="121" t="s">
        <v>544</v>
      </c>
    </row>
    <row r="19" spans="2:10" ht="12.75">
      <c r="B19" s="112">
        <v>404</v>
      </c>
      <c r="C19" s="123" t="s">
        <v>294</v>
      </c>
      <c r="D19" s="114">
        <v>5321069608</v>
      </c>
      <c r="E19" s="115">
        <v>1414267</v>
      </c>
      <c r="F19" s="115">
        <v>-1775388</v>
      </c>
      <c r="G19" s="115">
        <f>E19-F19</f>
        <v>3189655</v>
      </c>
      <c r="H19" s="115">
        <v>24783</v>
      </c>
      <c r="I19" s="115">
        <f t="shared" si="0"/>
        <v>3214438</v>
      </c>
      <c r="J19" s="116" t="s">
        <v>548</v>
      </c>
    </row>
    <row r="20" spans="2:14" ht="38.25">
      <c r="B20" s="127">
        <v>404</v>
      </c>
      <c r="C20" s="122" t="s">
        <v>549</v>
      </c>
      <c r="D20" s="128">
        <v>532</v>
      </c>
      <c r="E20" s="129">
        <v>0</v>
      </c>
      <c r="F20" s="129">
        <v>0</v>
      </c>
      <c r="G20" s="120">
        <v>-1253502</v>
      </c>
      <c r="H20" s="129">
        <v>0</v>
      </c>
      <c r="I20" s="129">
        <f t="shared" si="0"/>
        <v>-1253502</v>
      </c>
      <c r="J20" s="130" t="s">
        <v>548</v>
      </c>
      <c r="K20" s="47"/>
      <c r="L20" s="47"/>
      <c r="M20" s="48">
        <f>SUM(I19:I20)</f>
        <v>1960936</v>
      </c>
      <c r="N20" s="4">
        <f>I20</f>
        <v>-1253502</v>
      </c>
    </row>
    <row r="21" spans="2:10" ht="12.75">
      <c r="B21" s="112">
        <v>406</v>
      </c>
      <c r="C21" s="123" t="s">
        <v>295</v>
      </c>
      <c r="D21" s="132">
        <v>5322969602</v>
      </c>
      <c r="E21" s="115">
        <v>16186492</v>
      </c>
      <c r="F21" s="115">
        <v>14057796</v>
      </c>
      <c r="G21" s="115">
        <f aca="true" t="shared" si="1" ref="G21:G46">E21-F21</f>
        <v>2128696</v>
      </c>
      <c r="H21" s="115">
        <v>771048</v>
      </c>
      <c r="I21" s="115">
        <f aca="true" t="shared" si="2" ref="I21:I29">G21+H21</f>
        <v>2899744</v>
      </c>
      <c r="J21" s="133" t="s">
        <v>550</v>
      </c>
    </row>
    <row r="22" spans="2:14" ht="38.25">
      <c r="B22" s="126">
        <v>406</v>
      </c>
      <c r="C22" s="122" t="s">
        <v>311</v>
      </c>
      <c r="D22" s="134">
        <v>532029</v>
      </c>
      <c r="E22" s="129">
        <v>0</v>
      </c>
      <c r="F22" s="129">
        <v>348864</v>
      </c>
      <c r="G22" s="120">
        <f t="shared" si="1"/>
        <v>-348864</v>
      </c>
      <c r="H22" s="129">
        <v>0</v>
      </c>
      <c r="I22" s="120">
        <f t="shared" si="2"/>
        <v>-348864</v>
      </c>
      <c r="J22" s="130" t="s">
        <v>550</v>
      </c>
      <c r="K22" s="47"/>
      <c r="L22" s="47"/>
      <c r="M22" s="45">
        <f>SUM(I21:I22)</f>
        <v>2550880</v>
      </c>
      <c r="N22" s="4">
        <f>I22</f>
        <v>-348864</v>
      </c>
    </row>
    <row r="23" spans="2:10" ht="12.75">
      <c r="B23" s="112">
        <v>407</v>
      </c>
      <c r="C23" s="123" t="s">
        <v>551</v>
      </c>
      <c r="D23" s="132">
        <v>5323969606</v>
      </c>
      <c r="E23" s="115">
        <v>13063189</v>
      </c>
      <c r="F23" s="115">
        <v>11495168</v>
      </c>
      <c r="G23" s="115">
        <f t="shared" si="1"/>
        <v>1568021</v>
      </c>
      <c r="H23" s="115">
        <v>606747</v>
      </c>
      <c r="I23" s="115">
        <f t="shared" si="2"/>
        <v>2174768</v>
      </c>
      <c r="J23" s="133" t="s">
        <v>553</v>
      </c>
    </row>
    <row r="24" spans="2:10" ht="25.5">
      <c r="B24" s="135">
        <v>407</v>
      </c>
      <c r="C24" s="136" t="s">
        <v>552</v>
      </c>
      <c r="D24" s="137">
        <v>532039</v>
      </c>
      <c r="E24" s="53"/>
      <c r="F24" s="53">
        <v>250000</v>
      </c>
      <c r="G24" s="53">
        <f t="shared" si="1"/>
        <v>-250000</v>
      </c>
      <c r="H24" s="53">
        <v>0</v>
      </c>
      <c r="I24" s="53">
        <f t="shared" si="2"/>
        <v>-250000</v>
      </c>
      <c r="J24" s="138" t="s">
        <v>553</v>
      </c>
    </row>
    <row r="25" spans="2:14" ht="38.25">
      <c r="B25" s="139">
        <v>407</v>
      </c>
      <c r="C25" s="122" t="s">
        <v>554</v>
      </c>
      <c r="D25" s="134">
        <v>532039</v>
      </c>
      <c r="E25" s="129"/>
      <c r="F25" s="129"/>
      <c r="G25" s="120">
        <v>-48953</v>
      </c>
      <c r="H25" s="129"/>
      <c r="I25" s="120">
        <f t="shared" si="2"/>
        <v>-48953</v>
      </c>
      <c r="J25" s="130" t="s">
        <v>553</v>
      </c>
      <c r="K25" s="47"/>
      <c r="L25" s="47"/>
      <c r="M25" s="45">
        <f>SUM(I23:I25)</f>
        <v>1875815</v>
      </c>
      <c r="N25" s="4">
        <f>I25</f>
        <v>-48953</v>
      </c>
    </row>
    <row r="26" spans="2:10" ht="12.75">
      <c r="B26" s="112">
        <v>409</v>
      </c>
      <c r="C26" s="123" t="s">
        <v>557</v>
      </c>
      <c r="D26" s="132">
        <v>5325369908</v>
      </c>
      <c r="E26" s="115">
        <v>19776247</v>
      </c>
      <c r="F26" s="115">
        <v>17200803</v>
      </c>
      <c r="G26" s="115">
        <f t="shared" si="1"/>
        <v>2575444</v>
      </c>
      <c r="H26" s="115">
        <v>608579</v>
      </c>
      <c r="I26" s="115">
        <f t="shared" si="2"/>
        <v>3184023</v>
      </c>
      <c r="J26" s="133" t="s">
        <v>559</v>
      </c>
    </row>
    <row r="27" spans="2:14" ht="38.25">
      <c r="B27" s="126">
        <v>409</v>
      </c>
      <c r="C27" s="122" t="s">
        <v>312</v>
      </c>
      <c r="D27" s="134">
        <v>532059</v>
      </c>
      <c r="E27" s="129">
        <v>0</v>
      </c>
      <c r="F27" s="129"/>
      <c r="G27" s="120">
        <v>-887790</v>
      </c>
      <c r="H27" s="129">
        <v>0</v>
      </c>
      <c r="I27" s="129">
        <f t="shared" si="2"/>
        <v>-887790</v>
      </c>
      <c r="J27" s="130" t="s">
        <v>559</v>
      </c>
      <c r="K27" s="47"/>
      <c r="L27" s="47"/>
      <c r="M27" s="45">
        <f>SUM(I26:I27)</f>
        <v>2296233</v>
      </c>
      <c r="N27" s="45">
        <f>I27</f>
        <v>-887790</v>
      </c>
    </row>
    <row r="28" spans="2:14" ht="12.75">
      <c r="B28" s="108">
        <v>411</v>
      </c>
      <c r="C28" s="140" t="s">
        <v>296</v>
      </c>
      <c r="D28" s="109">
        <v>5231069609</v>
      </c>
      <c r="E28" s="110">
        <v>26197864</v>
      </c>
      <c r="F28" s="110">
        <v>25939012</v>
      </c>
      <c r="G28" s="110">
        <f t="shared" si="1"/>
        <v>258852</v>
      </c>
      <c r="H28" s="110">
        <v>113218</v>
      </c>
      <c r="I28" s="110">
        <f t="shared" si="2"/>
        <v>372070</v>
      </c>
      <c r="J28" s="111" t="s">
        <v>560</v>
      </c>
      <c r="M28" s="4">
        <f>SUM(I28)</f>
        <v>372070</v>
      </c>
      <c r="N28" s="4"/>
    </row>
    <row r="29" spans="2:14" ht="12.75">
      <c r="B29" s="108">
        <v>412</v>
      </c>
      <c r="C29" s="141" t="s">
        <v>297</v>
      </c>
      <c r="D29" s="109">
        <v>5503569606</v>
      </c>
      <c r="E29" s="110">
        <v>36783329</v>
      </c>
      <c r="F29" s="110">
        <v>35925739</v>
      </c>
      <c r="G29" s="110">
        <f t="shared" si="1"/>
        <v>857590</v>
      </c>
      <c r="H29" s="110">
        <v>195630</v>
      </c>
      <c r="I29" s="110">
        <f t="shared" si="2"/>
        <v>1053220</v>
      </c>
      <c r="J29" s="111" t="s">
        <v>561</v>
      </c>
      <c r="M29" s="4">
        <f>SUM(I29)</f>
        <v>1053220</v>
      </c>
      <c r="N29" s="4"/>
    </row>
    <row r="30" spans="2:14" ht="12.75">
      <c r="B30" s="112">
        <v>413</v>
      </c>
      <c r="C30" s="125" t="s">
        <v>160</v>
      </c>
      <c r="D30" s="114">
        <v>5521369908</v>
      </c>
      <c r="E30" s="115">
        <v>19818199</v>
      </c>
      <c r="F30" s="115">
        <v>19174779</v>
      </c>
      <c r="G30" s="115">
        <f t="shared" si="1"/>
        <v>643420</v>
      </c>
      <c r="H30" s="115">
        <v>478</v>
      </c>
      <c r="I30" s="115">
        <f aca="true" t="shared" si="3" ref="I30:I46">G30+H30</f>
        <v>643898</v>
      </c>
      <c r="J30" s="133" t="s">
        <v>562</v>
      </c>
      <c r="M30" s="4">
        <f>SUM(I30)</f>
        <v>643898</v>
      </c>
      <c r="N30" s="4"/>
    </row>
    <row r="31" spans="2:13" ht="12.75">
      <c r="B31" s="117">
        <v>413</v>
      </c>
      <c r="C31" s="142" t="s">
        <v>298</v>
      </c>
      <c r="D31" s="124">
        <v>5501569609</v>
      </c>
      <c r="E31" s="120">
        <v>8672901</v>
      </c>
      <c r="F31" s="120">
        <v>8561942</v>
      </c>
      <c r="G31" s="120">
        <f t="shared" si="1"/>
        <v>110959</v>
      </c>
      <c r="H31" s="120">
        <v>124807</v>
      </c>
      <c r="I31" s="120">
        <f t="shared" si="3"/>
        <v>235766</v>
      </c>
      <c r="J31" s="121" t="s">
        <v>563</v>
      </c>
      <c r="M31" s="4">
        <f>SUM(I31)</f>
        <v>235766</v>
      </c>
    </row>
    <row r="32" spans="2:13" ht="12.75">
      <c r="B32" s="108">
        <v>414</v>
      </c>
      <c r="C32" s="140" t="s">
        <v>299</v>
      </c>
      <c r="D32" s="109">
        <v>559</v>
      </c>
      <c r="E32" s="110">
        <v>8502363</v>
      </c>
      <c r="F32" s="110">
        <v>8445461</v>
      </c>
      <c r="G32" s="110">
        <f t="shared" si="1"/>
        <v>56902</v>
      </c>
      <c r="H32" s="110">
        <v>315148</v>
      </c>
      <c r="I32" s="110">
        <f t="shared" si="3"/>
        <v>372050</v>
      </c>
      <c r="J32" s="143" t="s">
        <v>564</v>
      </c>
      <c r="M32" s="4">
        <f>SUM(I32)</f>
        <v>372050</v>
      </c>
    </row>
    <row r="33" spans="2:10" ht="12.75">
      <c r="B33" s="112">
        <v>415</v>
      </c>
      <c r="C33" s="113" t="s">
        <v>157</v>
      </c>
      <c r="D33" s="114">
        <v>5532569607</v>
      </c>
      <c r="E33" s="115">
        <v>9548363</v>
      </c>
      <c r="F33" s="115">
        <v>8031741</v>
      </c>
      <c r="G33" s="115">
        <f t="shared" si="1"/>
        <v>1516622</v>
      </c>
      <c r="H33" s="115">
        <v>154939</v>
      </c>
      <c r="I33" s="115">
        <f t="shared" si="3"/>
        <v>1671561</v>
      </c>
      <c r="J33" s="116" t="s">
        <v>562</v>
      </c>
    </row>
    <row r="34" spans="2:14" ht="38.25">
      <c r="B34" s="144">
        <v>415</v>
      </c>
      <c r="C34" s="145" t="s">
        <v>389</v>
      </c>
      <c r="D34" s="146">
        <v>553</v>
      </c>
      <c r="E34" s="53">
        <v>0</v>
      </c>
      <c r="F34" s="53">
        <v>0</v>
      </c>
      <c r="G34" s="53">
        <v>-789204</v>
      </c>
      <c r="H34" s="53">
        <v>0</v>
      </c>
      <c r="I34" s="53">
        <f>G34+H34</f>
        <v>-789204</v>
      </c>
      <c r="J34" s="147" t="s">
        <v>562</v>
      </c>
      <c r="M34" s="4">
        <f>SUM(I33:I34)</f>
        <v>882357</v>
      </c>
      <c r="N34" s="4">
        <f>I34</f>
        <v>-789204</v>
      </c>
    </row>
    <row r="35" spans="2:10" ht="12.75">
      <c r="B35" s="148">
        <v>415</v>
      </c>
      <c r="C35" s="136" t="s">
        <v>158</v>
      </c>
      <c r="D35" s="146">
        <v>5591069901</v>
      </c>
      <c r="E35" s="53">
        <v>1853996</v>
      </c>
      <c r="F35" s="53">
        <v>1526132</v>
      </c>
      <c r="G35" s="53">
        <f t="shared" si="1"/>
        <v>327864</v>
      </c>
      <c r="H35" s="53">
        <v>285642</v>
      </c>
      <c r="I35" s="53">
        <f t="shared" si="3"/>
        <v>613506</v>
      </c>
      <c r="J35" s="147" t="s">
        <v>562</v>
      </c>
    </row>
    <row r="36" spans="2:14" ht="51">
      <c r="B36" s="144">
        <v>415</v>
      </c>
      <c r="C36" s="145" t="s">
        <v>580</v>
      </c>
      <c r="D36" s="146"/>
      <c r="E36" s="53">
        <v>0</v>
      </c>
      <c r="F36" s="53">
        <v>0</v>
      </c>
      <c r="G36" s="53">
        <v>-235164</v>
      </c>
      <c r="H36" s="53">
        <v>0</v>
      </c>
      <c r="I36" s="53">
        <f>G36+H36</f>
        <v>-235164</v>
      </c>
      <c r="J36" s="147" t="s">
        <v>562</v>
      </c>
      <c r="M36" s="4">
        <f>SUM(I35:I36)</f>
        <v>378342</v>
      </c>
      <c r="N36" s="4">
        <f>I36</f>
        <v>-235164</v>
      </c>
    </row>
    <row r="37" spans="2:14" ht="12.75">
      <c r="B37" s="149">
        <v>415</v>
      </c>
      <c r="C37" s="131" t="s">
        <v>300</v>
      </c>
      <c r="D37" s="124">
        <v>5525069909</v>
      </c>
      <c r="E37" s="120">
        <v>4380756</v>
      </c>
      <c r="F37" s="120">
        <v>4222115</v>
      </c>
      <c r="G37" s="120">
        <f t="shared" si="1"/>
        <v>158641</v>
      </c>
      <c r="H37" s="120">
        <v>0</v>
      </c>
      <c r="I37" s="120">
        <f t="shared" si="3"/>
        <v>158641</v>
      </c>
      <c r="J37" s="121" t="s">
        <v>562</v>
      </c>
      <c r="M37" s="4">
        <f>SUM(I37)</f>
        <v>158641</v>
      </c>
      <c r="N37" s="4"/>
    </row>
    <row r="38" spans="2:14" ht="12.75">
      <c r="B38" s="108">
        <v>417</v>
      </c>
      <c r="C38" s="150" t="s">
        <v>301</v>
      </c>
      <c r="D38" s="109">
        <v>5320469602</v>
      </c>
      <c r="E38" s="110">
        <v>28442009</v>
      </c>
      <c r="F38" s="110">
        <v>28047282</v>
      </c>
      <c r="G38" s="110">
        <f t="shared" si="1"/>
        <v>394727</v>
      </c>
      <c r="H38" s="110">
        <v>-7872</v>
      </c>
      <c r="I38" s="110">
        <f t="shared" si="3"/>
        <v>386855</v>
      </c>
      <c r="J38" s="143" t="s">
        <v>567</v>
      </c>
      <c r="M38" s="4">
        <f>SUM(I38)</f>
        <v>386855</v>
      </c>
      <c r="N38" s="4"/>
    </row>
    <row r="39" spans="2:10" ht="16.5" customHeight="1">
      <c r="B39" s="112">
        <v>418</v>
      </c>
      <c r="C39" s="123" t="s">
        <v>304</v>
      </c>
      <c r="D39" s="114">
        <v>5401069609</v>
      </c>
      <c r="E39" s="115">
        <v>5434527</v>
      </c>
      <c r="F39" s="115">
        <v>4733658</v>
      </c>
      <c r="G39" s="115">
        <f t="shared" si="1"/>
        <v>700869</v>
      </c>
      <c r="H39" s="115">
        <v>60780</v>
      </c>
      <c r="I39" s="115">
        <f t="shared" si="3"/>
        <v>761649</v>
      </c>
      <c r="J39" s="116" t="s">
        <v>569</v>
      </c>
    </row>
    <row r="40" spans="2:10" ht="16.5" customHeight="1">
      <c r="B40" s="112">
        <v>603</v>
      </c>
      <c r="C40" s="123" t="s">
        <v>242</v>
      </c>
      <c r="D40" s="114">
        <v>553</v>
      </c>
      <c r="E40" s="115">
        <v>2772569</v>
      </c>
      <c r="F40" s="115">
        <v>2179921</v>
      </c>
      <c r="G40" s="115">
        <f t="shared" si="1"/>
        <v>592648</v>
      </c>
      <c r="H40" s="115">
        <v>111960</v>
      </c>
      <c r="I40" s="115">
        <f t="shared" si="3"/>
        <v>704608</v>
      </c>
      <c r="J40" s="116" t="s">
        <v>570</v>
      </c>
    </row>
    <row r="41" spans="2:14" ht="33.75" customHeight="1">
      <c r="B41" s="126">
        <v>603</v>
      </c>
      <c r="C41" s="122" t="s">
        <v>579</v>
      </c>
      <c r="D41" s="124">
        <v>553</v>
      </c>
      <c r="E41" s="120">
        <v>0</v>
      </c>
      <c r="F41" s="129">
        <v>0</v>
      </c>
      <c r="G41" s="120">
        <v>-454020</v>
      </c>
      <c r="H41" s="129">
        <v>0</v>
      </c>
      <c r="I41" s="129">
        <f t="shared" si="3"/>
        <v>-454020</v>
      </c>
      <c r="J41" s="130" t="s">
        <v>570</v>
      </c>
      <c r="M41" s="45">
        <f>SUM(I40:I41)</f>
        <v>250588</v>
      </c>
      <c r="N41" s="4">
        <f>I41</f>
        <v>-454020</v>
      </c>
    </row>
    <row r="42" spans="2:10" ht="12.75">
      <c r="B42" s="108">
        <v>608</v>
      </c>
      <c r="C42" s="150" t="s">
        <v>305</v>
      </c>
      <c r="D42" s="109" t="s">
        <v>328</v>
      </c>
      <c r="E42" s="110">
        <v>0</v>
      </c>
      <c r="F42" s="110">
        <v>0</v>
      </c>
      <c r="G42" s="110">
        <f t="shared" si="1"/>
        <v>0</v>
      </c>
      <c r="H42" s="110">
        <v>0</v>
      </c>
      <c r="I42" s="110">
        <f t="shared" si="3"/>
        <v>0</v>
      </c>
      <c r="J42" s="143" t="s">
        <v>571</v>
      </c>
    </row>
    <row r="43" spans="2:16" ht="12.75">
      <c r="B43" s="151">
        <v>610</v>
      </c>
      <c r="C43" s="140" t="s">
        <v>161</v>
      </c>
      <c r="D43" s="109">
        <v>5420699605</v>
      </c>
      <c r="E43" s="110">
        <v>4684589</v>
      </c>
      <c r="F43" s="110">
        <v>4831322</v>
      </c>
      <c r="G43" s="110">
        <f t="shared" si="1"/>
        <v>-146733</v>
      </c>
      <c r="H43" s="110">
        <v>15274</v>
      </c>
      <c r="I43" s="110">
        <f t="shared" si="3"/>
        <v>-131459</v>
      </c>
      <c r="J43" s="143" t="s">
        <v>572</v>
      </c>
      <c r="M43" s="4">
        <f>SUM(I43)</f>
        <v>-131459</v>
      </c>
      <c r="P43" s="4">
        <f>SUM(G10:G43)</f>
        <v>13533011</v>
      </c>
    </row>
    <row r="44" spans="3:10" ht="12.75">
      <c r="C44" s="3"/>
      <c r="E44" s="4"/>
      <c r="F44" s="4"/>
      <c r="G44" s="4">
        <f t="shared" si="1"/>
        <v>0</v>
      </c>
      <c r="H44" s="4"/>
      <c r="I44" s="4"/>
      <c r="J44" s="15"/>
    </row>
    <row r="45" spans="2:14" ht="12.75">
      <c r="B45" s="112" t="s">
        <v>546</v>
      </c>
      <c r="C45" s="125"/>
      <c r="D45" s="114"/>
      <c r="E45" s="115"/>
      <c r="F45" s="115"/>
      <c r="G45" s="115">
        <f t="shared" si="1"/>
        <v>0</v>
      </c>
      <c r="H45" s="115"/>
      <c r="I45" s="115"/>
      <c r="J45" s="133"/>
      <c r="N45" s="1">
        <f>SUM(N9:N41)</f>
        <v>-4254229</v>
      </c>
    </row>
    <row r="46" spans="2:13" ht="12.75">
      <c r="B46" s="144">
        <v>105</v>
      </c>
      <c r="C46" s="177" t="s">
        <v>290</v>
      </c>
      <c r="D46" s="146"/>
      <c r="E46" s="53">
        <v>8303096</v>
      </c>
      <c r="F46" s="53">
        <v>8008391</v>
      </c>
      <c r="G46" s="53">
        <f t="shared" si="1"/>
        <v>294705</v>
      </c>
      <c r="H46" s="53">
        <v>0</v>
      </c>
      <c r="I46" s="53">
        <f t="shared" si="3"/>
        <v>294705</v>
      </c>
      <c r="J46" s="147" t="s">
        <v>539</v>
      </c>
      <c r="M46" s="4">
        <f>SUM(I46)</f>
        <v>294705</v>
      </c>
    </row>
    <row r="47" spans="2:13" ht="12.75">
      <c r="B47" s="144">
        <v>403</v>
      </c>
      <c r="C47" s="177" t="s">
        <v>545</v>
      </c>
      <c r="D47" s="146">
        <v>532</v>
      </c>
      <c r="E47" s="53">
        <v>600610</v>
      </c>
      <c r="F47" s="53">
        <v>136077</v>
      </c>
      <c r="G47" s="53">
        <f>E47-F47</f>
        <v>464533</v>
      </c>
      <c r="H47" s="53">
        <v>0</v>
      </c>
      <c r="I47" s="53">
        <f>G47+H47</f>
        <v>464533</v>
      </c>
      <c r="J47" s="147" t="s">
        <v>544</v>
      </c>
      <c r="M47" s="4">
        <f>SUM(I47)</f>
        <v>464533</v>
      </c>
    </row>
    <row r="48" spans="2:13" ht="25.5">
      <c r="B48" s="144">
        <v>407</v>
      </c>
      <c r="C48" s="102" t="s">
        <v>556</v>
      </c>
      <c r="D48" s="146" t="s">
        <v>555</v>
      </c>
      <c r="E48" s="53">
        <v>196014</v>
      </c>
      <c r="F48" s="53">
        <v>15296</v>
      </c>
      <c r="G48" s="53">
        <f>E48-F48</f>
        <v>180718</v>
      </c>
      <c r="H48" s="53">
        <v>0</v>
      </c>
      <c r="I48" s="53">
        <f>G48+H48</f>
        <v>180718</v>
      </c>
      <c r="J48" s="138" t="s">
        <v>553</v>
      </c>
      <c r="M48" s="4">
        <f>SUM(I48)</f>
        <v>180718</v>
      </c>
    </row>
    <row r="49" spans="2:13" ht="38.25">
      <c r="B49" s="126">
        <v>407</v>
      </c>
      <c r="C49" s="178" t="s">
        <v>573</v>
      </c>
      <c r="D49" s="124" t="s">
        <v>555</v>
      </c>
      <c r="E49" s="120">
        <v>0</v>
      </c>
      <c r="F49" s="120">
        <v>0</v>
      </c>
      <c r="G49" s="120">
        <v>250000</v>
      </c>
      <c r="H49" s="120">
        <v>0</v>
      </c>
      <c r="I49" s="120">
        <v>250000</v>
      </c>
      <c r="J49" s="179" t="s">
        <v>553</v>
      </c>
      <c r="M49" s="4">
        <f>SUM(I48:I49)</f>
        <v>430718</v>
      </c>
    </row>
    <row r="50" spans="3:10" ht="12.75">
      <c r="C50" s="3"/>
      <c r="E50" s="4"/>
      <c r="F50" s="4"/>
      <c r="G50" s="4"/>
      <c r="H50" s="4"/>
      <c r="I50" s="4"/>
      <c r="J50" s="15"/>
    </row>
    <row r="51" spans="3:10" ht="12.75">
      <c r="C51" s="3"/>
      <c r="E51" s="4"/>
      <c r="F51" s="4"/>
      <c r="G51" s="4"/>
      <c r="H51" s="4"/>
      <c r="I51" s="4"/>
      <c r="J51" s="15"/>
    </row>
    <row r="52" spans="3:10" ht="12.75">
      <c r="C52" s="3"/>
      <c r="E52" s="4"/>
      <c r="F52" s="4"/>
      <c r="G52" s="4"/>
      <c r="H52" s="4"/>
      <c r="I52" s="4"/>
      <c r="J52" s="15"/>
    </row>
    <row r="53" spans="3:10" ht="12.75">
      <c r="C53" s="3"/>
      <c r="E53" s="4"/>
      <c r="F53" s="4"/>
      <c r="G53" s="4"/>
      <c r="H53" s="4"/>
      <c r="I53" s="4"/>
      <c r="J53" s="15"/>
    </row>
    <row r="54" spans="3:10" ht="12.75">
      <c r="C54" s="3"/>
      <c r="E54" s="4"/>
      <c r="F54" s="4"/>
      <c r="G54" s="4"/>
      <c r="H54" s="4"/>
      <c r="I54" s="4"/>
      <c r="J54" s="15"/>
    </row>
    <row r="55" spans="5:10" ht="12.75">
      <c r="E55" s="4"/>
      <c r="F55" s="4"/>
      <c r="G55" s="4"/>
      <c r="H55" s="4"/>
      <c r="I55" s="4"/>
      <c r="J55" s="15"/>
    </row>
    <row r="56" spans="2:10" ht="12.75">
      <c r="B56" s="112" t="s">
        <v>289</v>
      </c>
      <c r="C56" s="113"/>
      <c r="D56" s="114"/>
      <c r="E56" s="115"/>
      <c r="F56" s="115"/>
      <c r="G56" s="115"/>
      <c r="H56" s="115"/>
      <c r="I56" s="115"/>
      <c r="J56" s="133"/>
    </row>
    <row r="57" spans="2:10" ht="12.75">
      <c r="B57" s="144">
        <v>103</v>
      </c>
      <c r="C57" s="102" t="s">
        <v>336</v>
      </c>
      <c r="D57" s="146" t="s">
        <v>373</v>
      </c>
      <c r="E57" s="53">
        <v>380346</v>
      </c>
      <c r="F57" s="53">
        <v>317279</v>
      </c>
      <c r="G57" s="53">
        <f>E57-F57</f>
        <v>63067</v>
      </c>
      <c r="H57" s="53">
        <v>0</v>
      </c>
      <c r="I57" s="53">
        <f>G57+H57</f>
        <v>63067</v>
      </c>
      <c r="J57" s="138" t="s">
        <v>538</v>
      </c>
    </row>
    <row r="58" spans="2:10" ht="12.75">
      <c r="B58" s="144">
        <v>105</v>
      </c>
      <c r="C58" s="102" t="s">
        <v>290</v>
      </c>
      <c r="D58" s="146"/>
      <c r="E58" s="53"/>
      <c r="F58" s="53"/>
      <c r="G58" s="53"/>
      <c r="H58" s="53"/>
      <c r="I58" s="53"/>
      <c r="J58" s="138"/>
    </row>
    <row r="59" spans="2:10" ht="12.75">
      <c r="B59" s="144"/>
      <c r="C59" s="102" t="s">
        <v>388</v>
      </c>
      <c r="D59" s="146" t="s">
        <v>291</v>
      </c>
      <c r="E59" s="53">
        <v>2043741</v>
      </c>
      <c r="F59" s="53">
        <v>-101312</v>
      </c>
      <c r="G59" s="53">
        <f>E59-F59</f>
        <v>2145053</v>
      </c>
      <c r="H59" s="53">
        <v>0</v>
      </c>
      <c r="I59" s="53">
        <f>G59</f>
        <v>2145053</v>
      </c>
      <c r="J59" s="138" t="s">
        <v>539</v>
      </c>
    </row>
    <row r="60" spans="2:10" ht="12.75">
      <c r="B60" s="144">
        <v>401</v>
      </c>
      <c r="C60" s="102" t="s">
        <v>386</v>
      </c>
      <c r="D60" s="146"/>
      <c r="E60" s="53">
        <v>0</v>
      </c>
      <c r="F60" s="53">
        <v>0</v>
      </c>
      <c r="G60" s="53">
        <f>SUM(E60-F60)</f>
        <v>0</v>
      </c>
      <c r="H60" s="53">
        <v>0</v>
      </c>
      <c r="I60" s="53">
        <f aca="true" t="shared" si="4" ref="I60:I65">G60+H60</f>
        <v>0</v>
      </c>
      <c r="J60" s="138"/>
    </row>
    <row r="61" spans="2:10" ht="12.75">
      <c r="B61" s="144"/>
      <c r="C61" s="102" t="s">
        <v>387</v>
      </c>
      <c r="D61" s="146">
        <v>535</v>
      </c>
      <c r="E61" s="53">
        <v>0</v>
      </c>
      <c r="F61" s="53">
        <v>-455094</v>
      </c>
      <c r="G61" s="53">
        <f>SUM(E61-F61)</f>
        <v>455094</v>
      </c>
      <c r="H61" s="53">
        <v>0</v>
      </c>
      <c r="I61" s="53">
        <f t="shared" si="4"/>
        <v>455094</v>
      </c>
      <c r="J61" s="138" t="s">
        <v>541</v>
      </c>
    </row>
    <row r="62" spans="2:10" ht="12.75">
      <c r="B62" s="144">
        <v>402</v>
      </c>
      <c r="C62" s="102" t="s">
        <v>302</v>
      </c>
      <c r="D62" s="146">
        <v>488</v>
      </c>
      <c r="E62" s="53">
        <v>623391</v>
      </c>
      <c r="F62" s="53">
        <v>21657</v>
      </c>
      <c r="G62" s="53">
        <f>E62-F62</f>
        <v>601734</v>
      </c>
      <c r="H62" s="53">
        <v>0</v>
      </c>
      <c r="I62" s="53">
        <f>G62+H62</f>
        <v>601734</v>
      </c>
      <c r="J62" s="138" t="s">
        <v>542</v>
      </c>
    </row>
    <row r="63" spans="2:10" ht="12.75">
      <c r="B63" s="144">
        <v>403</v>
      </c>
      <c r="C63" s="177" t="s">
        <v>547</v>
      </c>
      <c r="D63" s="146">
        <v>532</v>
      </c>
      <c r="E63" s="53">
        <v>539004</v>
      </c>
      <c r="F63" s="53">
        <v>22400</v>
      </c>
      <c r="G63" s="53">
        <f>E63-F63</f>
        <v>516604</v>
      </c>
      <c r="H63" s="53">
        <v>0</v>
      </c>
      <c r="I63" s="53">
        <f t="shared" si="4"/>
        <v>516604</v>
      </c>
      <c r="J63" s="147" t="s">
        <v>544</v>
      </c>
    </row>
    <row r="64" spans="2:10" ht="12.75">
      <c r="B64" s="144">
        <v>404</v>
      </c>
      <c r="C64" s="177" t="s">
        <v>578</v>
      </c>
      <c r="D64" s="146">
        <v>532</v>
      </c>
      <c r="E64" s="53"/>
      <c r="F64" s="53">
        <v>-890</v>
      </c>
      <c r="G64" s="53">
        <f>E64-F64</f>
        <v>890</v>
      </c>
      <c r="H64" s="53">
        <v>0</v>
      </c>
      <c r="I64" s="53">
        <f t="shared" si="4"/>
        <v>890</v>
      </c>
      <c r="J64" s="147" t="s">
        <v>548</v>
      </c>
    </row>
    <row r="65" spans="2:10" ht="12.75">
      <c r="B65" s="144">
        <v>406</v>
      </c>
      <c r="C65" s="177" t="s">
        <v>295</v>
      </c>
      <c r="D65" s="146">
        <v>532</v>
      </c>
      <c r="E65" s="53">
        <v>0</v>
      </c>
      <c r="F65" s="53">
        <v>2458</v>
      </c>
      <c r="G65" s="53">
        <f>E65-F65</f>
        <v>-2458</v>
      </c>
      <c r="H65" s="54"/>
      <c r="I65" s="53">
        <f t="shared" si="4"/>
        <v>-2458</v>
      </c>
      <c r="J65" s="180">
        <v>19339.13</v>
      </c>
    </row>
    <row r="66" spans="2:10" ht="12.75">
      <c r="B66" s="144">
        <v>409</v>
      </c>
      <c r="C66" s="102" t="s">
        <v>557</v>
      </c>
      <c r="D66" s="146">
        <v>532</v>
      </c>
      <c r="E66" s="53">
        <v>16223</v>
      </c>
      <c r="F66" s="53">
        <v>0</v>
      </c>
      <c r="G66" s="53">
        <f aca="true" t="shared" si="5" ref="G66:G73">SUM(E66-F66)</f>
        <v>16223</v>
      </c>
      <c r="H66" s="53">
        <v>0</v>
      </c>
      <c r="I66" s="53">
        <f aca="true" t="shared" si="6" ref="I66:I73">G66+H66</f>
        <v>16223</v>
      </c>
      <c r="J66" s="138" t="s">
        <v>558</v>
      </c>
    </row>
    <row r="67" spans="2:10" ht="12.75">
      <c r="B67" s="144">
        <v>412</v>
      </c>
      <c r="C67" s="102" t="s">
        <v>576</v>
      </c>
      <c r="D67" s="146">
        <v>550</v>
      </c>
      <c r="E67" s="53">
        <v>114000</v>
      </c>
      <c r="F67" s="53">
        <v>34846</v>
      </c>
      <c r="G67" s="53">
        <f t="shared" si="5"/>
        <v>79154</v>
      </c>
      <c r="H67" s="53"/>
      <c r="I67" s="53">
        <f t="shared" si="6"/>
        <v>79154</v>
      </c>
      <c r="J67" s="138" t="s">
        <v>561</v>
      </c>
    </row>
    <row r="68" spans="2:10" ht="12.75">
      <c r="B68" s="144">
        <v>413</v>
      </c>
      <c r="C68" s="102" t="s">
        <v>574</v>
      </c>
      <c r="D68" s="146">
        <v>553</v>
      </c>
      <c r="E68" s="53">
        <v>289063</v>
      </c>
      <c r="F68" s="53">
        <v>8848</v>
      </c>
      <c r="G68" s="53">
        <f t="shared" si="5"/>
        <v>280215</v>
      </c>
      <c r="H68" s="53">
        <v>0</v>
      </c>
      <c r="I68" s="53">
        <f t="shared" si="6"/>
        <v>280215</v>
      </c>
      <c r="J68" s="138" t="s">
        <v>575</v>
      </c>
    </row>
    <row r="69" spans="2:10" ht="25.5">
      <c r="B69" s="144">
        <v>415</v>
      </c>
      <c r="C69" s="177" t="s">
        <v>566</v>
      </c>
      <c r="D69" s="146">
        <v>552</v>
      </c>
      <c r="E69" s="53">
        <v>60000</v>
      </c>
      <c r="F69" s="53">
        <v>0</v>
      </c>
      <c r="G69" s="53">
        <f t="shared" si="5"/>
        <v>60000</v>
      </c>
      <c r="H69" s="53">
        <v>0</v>
      </c>
      <c r="I69" s="53">
        <f t="shared" si="6"/>
        <v>60000</v>
      </c>
      <c r="J69" s="147" t="s">
        <v>562</v>
      </c>
    </row>
    <row r="70" spans="2:10" ht="12.75">
      <c r="B70" s="144">
        <v>415</v>
      </c>
      <c r="C70" s="177" t="s">
        <v>565</v>
      </c>
      <c r="D70" s="146">
        <v>553</v>
      </c>
      <c r="E70" s="53">
        <v>60000</v>
      </c>
      <c r="F70" s="53">
        <v>0</v>
      </c>
      <c r="G70" s="53">
        <f t="shared" si="5"/>
        <v>60000</v>
      </c>
      <c r="H70" s="53">
        <v>0</v>
      </c>
      <c r="I70" s="53">
        <f t="shared" si="6"/>
        <v>60000</v>
      </c>
      <c r="J70" s="147" t="s">
        <v>562</v>
      </c>
    </row>
    <row r="71" spans="2:13" ht="25.5">
      <c r="B71" s="144">
        <v>417</v>
      </c>
      <c r="C71" s="177" t="s">
        <v>568</v>
      </c>
      <c r="D71" s="175" t="s">
        <v>372</v>
      </c>
      <c r="E71" s="53">
        <v>684715</v>
      </c>
      <c r="F71" s="53">
        <v>95985</v>
      </c>
      <c r="G71" s="53">
        <f t="shared" si="5"/>
        <v>588730</v>
      </c>
      <c r="H71" s="53">
        <v>0</v>
      </c>
      <c r="I71" s="53">
        <f t="shared" si="6"/>
        <v>588730</v>
      </c>
      <c r="J71" s="147" t="s">
        <v>567</v>
      </c>
      <c r="M71" s="4"/>
    </row>
    <row r="72" spans="2:13" ht="12.75">
      <c r="B72" s="144">
        <v>610</v>
      </c>
      <c r="C72" s="102" t="s">
        <v>303</v>
      </c>
      <c r="D72" s="146">
        <v>542</v>
      </c>
      <c r="E72" s="53">
        <v>92000</v>
      </c>
      <c r="F72" s="53">
        <v>92000</v>
      </c>
      <c r="G72" s="53">
        <f t="shared" si="5"/>
        <v>0</v>
      </c>
      <c r="H72" s="53">
        <v>0</v>
      </c>
      <c r="I72" s="53">
        <f t="shared" si="6"/>
        <v>0</v>
      </c>
      <c r="J72" s="138">
        <v>956908</v>
      </c>
      <c r="K72" s="4"/>
      <c r="L72" s="4"/>
      <c r="M72" s="4"/>
    </row>
    <row r="73" spans="2:13" ht="12.75">
      <c r="B73" s="126">
        <v>610</v>
      </c>
      <c r="C73" s="142" t="s">
        <v>332</v>
      </c>
      <c r="D73" s="124">
        <v>542</v>
      </c>
      <c r="E73" s="120">
        <v>486989</v>
      </c>
      <c r="F73" s="120">
        <v>-187569</v>
      </c>
      <c r="G73" s="120">
        <f t="shared" si="5"/>
        <v>674558</v>
      </c>
      <c r="H73" s="120">
        <v>0</v>
      </c>
      <c r="I73" s="120">
        <f t="shared" si="6"/>
        <v>674558</v>
      </c>
      <c r="J73" s="179">
        <v>956908</v>
      </c>
      <c r="K73" s="4"/>
      <c r="L73" s="4"/>
      <c r="M73" s="4"/>
    </row>
    <row r="74" spans="5:10" ht="12.75">
      <c r="E74" s="4"/>
      <c r="F74" s="4"/>
      <c r="G74" s="4"/>
      <c r="H74" s="4"/>
      <c r="I74" s="4"/>
      <c r="J74" s="15"/>
    </row>
    <row r="75" spans="2:14" s="1" customFormat="1" ht="12.75">
      <c r="B75" s="1" t="s">
        <v>10</v>
      </c>
      <c r="D75" s="34"/>
      <c r="E75" s="16">
        <f>SUM(E9:E74)</f>
        <v>248479056</v>
      </c>
      <c r="F75" s="16">
        <f>SUM(F9:F74)</f>
        <v>224829083</v>
      </c>
      <c r="G75" s="16">
        <f>SUM(G9:G74)</f>
        <v>20261831</v>
      </c>
      <c r="H75" s="16">
        <f>SUM(H9:H74)</f>
        <v>4530653</v>
      </c>
      <c r="I75" s="16">
        <f>SUM(I9:I74)</f>
        <v>24792484</v>
      </c>
      <c r="J75" s="17"/>
      <c r="M75" s="49"/>
      <c r="N75" s="16">
        <f>SUM(G57:G73)</f>
        <v>5538864</v>
      </c>
    </row>
    <row r="76" spans="5:10" ht="12.75">
      <c r="E76" s="4"/>
      <c r="F76" s="4"/>
      <c r="G76" s="4"/>
      <c r="H76" s="4"/>
      <c r="I76" s="4"/>
      <c r="J76" s="15"/>
    </row>
    <row r="77" spans="2:10" s="1" customFormat="1" ht="12.75">
      <c r="B77" s="1" t="s">
        <v>537</v>
      </c>
      <c r="D77" s="34"/>
      <c r="E77" s="16"/>
      <c r="F77" s="16"/>
      <c r="G77" s="32">
        <f>G75</f>
        <v>20261831</v>
      </c>
      <c r="H77" s="16"/>
      <c r="I77" s="16"/>
      <c r="J77" s="17"/>
    </row>
    <row r="78" spans="2:10" ht="12.75">
      <c r="B78" s="34"/>
      <c r="E78" s="4"/>
      <c r="F78" s="4"/>
      <c r="G78" s="4"/>
      <c r="H78" s="4"/>
      <c r="I78" s="4"/>
      <c r="J78" s="15"/>
    </row>
    <row r="79" spans="2:8" ht="12.75">
      <c r="B79" s="34" t="s">
        <v>366</v>
      </c>
      <c r="H79" s="16">
        <f>H75</f>
        <v>4530653</v>
      </c>
    </row>
  </sheetData>
  <sheetProtection/>
  <mergeCells count="1">
    <mergeCell ref="B2:J2"/>
  </mergeCells>
  <printOptions/>
  <pageMargins left="0.3937007874015748" right="0.3937007874015748" top="0.7480314960629921" bottom="0.3937007874015748" header="0" footer="0"/>
  <pageSetup fitToWidth="0" fitToHeight="1" horizontalDpi="600" verticalDpi="600" orientation="portrait" paperSize="8" scale="48" r:id="rId1"/>
  <headerFooter alignWithMargins="0">
    <oddFooter>&amp;L&amp;8Dok.nr. 9826-13 Sag nr. 2233-11&amp;R&amp;P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5.00390625" style="0" customWidth="1"/>
    <col min="5" max="9" width="13.140625" style="0" customWidth="1"/>
    <col min="10" max="10" width="16.28125" style="5" customWidth="1"/>
  </cols>
  <sheetData>
    <row r="1" ht="13.5" thickBot="1"/>
    <row r="2" spans="2:11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4"/>
    </row>
    <row r="4" spans="2:3" ht="18">
      <c r="B4" s="65" t="s">
        <v>14</v>
      </c>
      <c r="C4" s="2"/>
    </row>
    <row r="5" ht="18">
      <c r="B5" s="65" t="s">
        <v>16</v>
      </c>
    </row>
    <row r="6" spans="2:11" s="1" customFormat="1" ht="67.5" customHeight="1">
      <c r="B6" s="90" t="s">
        <v>11</v>
      </c>
      <c r="C6" s="90"/>
      <c r="D6" s="91" t="s">
        <v>28</v>
      </c>
      <c r="E6" s="92" t="s">
        <v>535</v>
      </c>
      <c r="F6" s="92" t="s">
        <v>536</v>
      </c>
      <c r="G6" s="87" t="s">
        <v>534</v>
      </c>
      <c r="H6" s="87" t="s">
        <v>371</v>
      </c>
      <c r="I6" s="92" t="s">
        <v>21</v>
      </c>
      <c r="J6" s="92" t="s">
        <v>18</v>
      </c>
      <c r="K6" s="86"/>
    </row>
    <row r="7" spans="5:10" ht="12.75">
      <c r="E7" s="4"/>
      <c r="F7" s="4"/>
      <c r="G7" s="63" t="s">
        <v>24</v>
      </c>
      <c r="H7" s="64"/>
      <c r="I7" s="64"/>
      <c r="J7" s="15"/>
    </row>
    <row r="8" spans="5:10" ht="12.75">
      <c r="E8" s="4"/>
      <c r="F8" s="4"/>
      <c r="G8" s="71"/>
      <c r="H8" s="72"/>
      <c r="I8" s="72"/>
      <c r="J8" s="15"/>
    </row>
    <row r="9" spans="5:10" ht="12.75">
      <c r="E9" s="4">
        <v>0</v>
      </c>
      <c r="F9" s="4">
        <v>0</v>
      </c>
      <c r="G9" s="4">
        <f>SUM(E9-F9)</f>
        <v>0</v>
      </c>
      <c r="H9" s="4">
        <v>0</v>
      </c>
      <c r="I9" s="16">
        <f>G9+H9</f>
        <v>0</v>
      </c>
      <c r="J9" s="15"/>
    </row>
    <row r="10" spans="5:10" ht="12.75">
      <c r="E10" s="4"/>
      <c r="F10" s="4"/>
      <c r="G10" s="4"/>
      <c r="H10" s="4"/>
      <c r="I10" s="16"/>
      <c r="J10" s="15"/>
    </row>
    <row r="11" spans="2:10" s="1" customFormat="1" ht="12.75">
      <c r="B11" s="1" t="s">
        <v>10</v>
      </c>
      <c r="E11" s="16">
        <f>SUM(E7:E10)</f>
        <v>0</v>
      </c>
      <c r="F11" s="16">
        <f>SUM(F7:F10)</f>
        <v>0</v>
      </c>
      <c r="G11" s="16">
        <f>SUM(G7:G10)</f>
        <v>0</v>
      </c>
      <c r="H11" s="16">
        <f>SUM(H7:H10)</f>
        <v>0</v>
      </c>
      <c r="I11" s="16">
        <f>SUM(I7:I10)</f>
        <v>0</v>
      </c>
      <c r="J11" s="17"/>
    </row>
    <row r="12" spans="5:10" ht="12.75">
      <c r="E12" s="4"/>
      <c r="F12" s="4"/>
      <c r="G12" s="4"/>
      <c r="H12" s="4"/>
      <c r="I12" s="4"/>
      <c r="J12" s="15"/>
    </row>
    <row r="13" spans="2:10" s="1" customFormat="1" ht="12.75">
      <c r="B13" s="1" t="s">
        <v>537</v>
      </c>
      <c r="E13" s="16"/>
      <c r="F13" s="16"/>
      <c r="G13" s="32">
        <f>G11</f>
        <v>0</v>
      </c>
      <c r="H13" s="16"/>
      <c r="I13" s="16"/>
      <c r="J13" s="17"/>
    </row>
    <row r="14" spans="5:10" ht="12.75">
      <c r="E14" s="4"/>
      <c r="F14" s="4"/>
      <c r="G14" s="4"/>
      <c r="H14" s="4"/>
      <c r="I14" s="4"/>
      <c r="J14" s="15"/>
    </row>
    <row r="15" spans="2:8" ht="12.75">
      <c r="B15" s="34" t="s">
        <v>366</v>
      </c>
      <c r="H15" s="16">
        <f>H11</f>
        <v>0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1.28125" style="0" customWidth="1"/>
    <col min="4" max="4" width="9.140625" style="21" customWidth="1"/>
    <col min="5" max="6" width="13.140625" style="0" customWidth="1"/>
    <col min="7" max="7" width="13.8515625" style="0" customWidth="1"/>
    <col min="8" max="8" width="2.140625" style="0" customWidth="1"/>
    <col min="9" max="9" width="2.28125" style="0" customWidth="1"/>
    <col min="10" max="10" width="16.28125" style="5" customWidth="1"/>
    <col min="13" max="13" width="12.00390625" style="0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3"/>
      <c r="M2" s="84"/>
    </row>
    <row r="4" spans="2:3" ht="18">
      <c r="B4" s="65" t="s">
        <v>9</v>
      </c>
      <c r="C4" s="65"/>
    </row>
    <row r="5" spans="2:3" ht="18">
      <c r="B5" s="65" t="s">
        <v>17</v>
      </c>
      <c r="C5" s="1"/>
    </row>
    <row r="6" spans="2:13" s="1" customFormat="1" ht="39" customHeight="1">
      <c r="B6" s="90" t="s">
        <v>27</v>
      </c>
      <c r="C6" s="90"/>
      <c r="D6" s="95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86"/>
    </row>
    <row r="7" spans="7:9" ht="27.75" customHeight="1">
      <c r="G7" s="73" t="s">
        <v>24</v>
      </c>
      <c r="H7" s="14"/>
      <c r="I7" s="14"/>
    </row>
    <row r="8" ht="12.75">
      <c r="B8" s="1"/>
    </row>
    <row r="9" spans="2:3" ht="12.75">
      <c r="B9">
        <v>502</v>
      </c>
      <c r="C9" t="s">
        <v>224</v>
      </c>
    </row>
    <row r="10" spans="3:7" ht="12.75">
      <c r="C10" s="3" t="s">
        <v>532</v>
      </c>
      <c r="D10" s="74" t="s">
        <v>515</v>
      </c>
      <c r="E10" s="4">
        <v>0</v>
      </c>
      <c r="F10" s="4">
        <v>10015</v>
      </c>
      <c r="G10" s="4">
        <f aca="true" t="shared" si="0" ref="G10:G22">SUM(E10-F10)</f>
        <v>-10015</v>
      </c>
    </row>
    <row r="11" spans="3:7" ht="12.75">
      <c r="C11" s="3" t="s">
        <v>517</v>
      </c>
      <c r="D11" s="31" t="s">
        <v>516</v>
      </c>
      <c r="E11" s="4">
        <v>355000</v>
      </c>
      <c r="F11" s="4">
        <v>326010</v>
      </c>
      <c r="G11" s="4">
        <f t="shared" si="0"/>
        <v>28990</v>
      </c>
    </row>
    <row r="12" spans="3:10" ht="13.5" customHeight="1">
      <c r="C12" s="3" t="s">
        <v>281</v>
      </c>
      <c r="D12" s="74" t="s">
        <v>374</v>
      </c>
      <c r="E12" s="4">
        <v>6194101</v>
      </c>
      <c r="F12" s="4">
        <v>3980933</v>
      </c>
      <c r="G12" s="4">
        <f t="shared" si="0"/>
        <v>2213168</v>
      </c>
      <c r="J12" s="15"/>
    </row>
    <row r="13" spans="3:10" ht="12.75">
      <c r="C13" t="s">
        <v>282</v>
      </c>
      <c r="D13" s="31" t="s">
        <v>375</v>
      </c>
      <c r="E13" s="4">
        <v>0</v>
      </c>
      <c r="F13" s="4">
        <v>10260</v>
      </c>
      <c r="G13" s="4">
        <f t="shared" si="0"/>
        <v>-10260</v>
      </c>
      <c r="H13" s="4"/>
      <c r="I13" s="4"/>
      <c r="J13" s="15"/>
    </row>
    <row r="14" spans="3:10" ht="12.75">
      <c r="C14" t="s">
        <v>225</v>
      </c>
      <c r="D14" s="31" t="s">
        <v>376</v>
      </c>
      <c r="E14" s="4">
        <v>207310</v>
      </c>
      <c r="F14" s="4">
        <v>60921</v>
      </c>
      <c r="G14" s="4">
        <f t="shared" si="0"/>
        <v>146389</v>
      </c>
      <c r="H14" s="4"/>
      <c r="I14" s="4"/>
      <c r="J14" s="15"/>
    </row>
    <row r="15" spans="3:10" ht="25.5">
      <c r="C15" s="3" t="s">
        <v>283</v>
      </c>
      <c r="D15" s="43" t="s">
        <v>377</v>
      </c>
      <c r="E15" s="4">
        <v>1270000</v>
      </c>
      <c r="F15" s="4">
        <v>873049</v>
      </c>
      <c r="G15" s="4">
        <f t="shared" si="0"/>
        <v>396951</v>
      </c>
      <c r="H15" s="4"/>
      <c r="I15" s="4"/>
      <c r="J15" s="15"/>
    </row>
    <row r="16" spans="3:10" ht="25.5">
      <c r="C16" s="3" t="s">
        <v>518</v>
      </c>
      <c r="D16" s="43" t="s">
        <v>519</v>
      </c>
      <c r="E16" s="4">
        <v>1400000</v>
      </c>
      <c r="F16" s="4">
        <v>262201</v>
      </c>
      <c r="G16" s="4">
        <f t="shared" si="0"/>
        <v>1137799</v>
      </c>
      <c r="H16" s="4"/>
      <c r="I16" s="4"/>
      <c r="J16" s="15"/>
    </row>
    <row r="17" spans="3:10" ht="12.75">
      <c r="C17" s="3" t="s">
        <v>520</v>
      </c>
      <c r="D17" s="43" t="s">
        <v>521</v>
      </c>
      <c r="E17" s="4">
        <v>350000</v>
      </c>
      <c r="F17" s="4">
        <v>2175</v>
      </c>
      <c r="G17" s="4">
        <f t="shared" si="0"/>
        <v>347825</v>
      </c>
      <c r="H17" s="4"/>
      <c r="I17" s="4"/>
      <c r="J17" s="15"/>
    </row>
    <row r="18" spans="3:10" ht="12.75">
      <c r="C18" s="3" t="s">
        <v>522</v>
      </c>
      <c r="D18" s="43" t="s">
        <v>523</v>
      </c>
      <c r="E18" s="4">
        <v>0</v>
      </c>
      <c r="F18" s="4">
        <v>4000</v>
      </c>
      <c r="G18" s="4">
        <f t="shared" si="0"/>
        <v>-4000</v>
      </c>
      <c r="H18" s="4"/>
      <c r="I18" s="4"/>
      <c r="J18" s="15"/>
    </row>
    <row r="19" spans="3:10" ht="12.75">
      <c r="C19" s="3" t="s">
        <v>524</v>
      </c>
      <c r="D19" s="43" t="s">
        <v>525</v>
      </c>
      <c r="E19" s="4">
        <v>0</v>
      </c>
      <c r="F19" s="4">
        <v>3000</v>
      </c>
      <c r="G19" s="4">
        <f t="shared" si="0"/>
        <v>-3000</v>
      </c>
      <c r="H19" s="4"/>
      <c r="I19" s="4"/>
      <c r="J19" s="15"/>
    </row>
    <row r="20" spans="3:10" ht="12.75">
      <c r="C20" s="3" t="s">
        <v>526</v>
      </c>
      <c r="D20" s="43" t="s">
        <v>527</v>
      </c>
      <c r="E20" s="4">
        <v>-5412</v>
      </c>
      <c r="F20" s="4">
        <v>0</v>
      </c>
      <c r="G20" s="4">
        <f t="shared" si="0"/>
        <v>-5412</v>
      </c>
      <c r="H20" s="4"/>
      <c r="I20" s="4"/>
      <c r="J20" s="15"/>
    </row>
    <row r="21" spans="3:10" ht="12.75">
      <c r="C21" s="3" t="s">
        <v>284</v>
      </c>
      <c r="D21" s="69">
        <v>301864</v>
      </c>
      <c r="E21" s="4">
        <v>5220000</v>
      </c>
      <c r="F21" s="4">
        <v>3593315</v>
      </c>
      <c r="G21" s="4">
        <f t="shared" si="0"/>
        <v>1626685</v>
      </c>
      <c r="H21" s="4"/>
      <c r="I21" s="4"/>
      <c r="J21" s="15"/>
    </row>
    <row r="22" spans="3:10" ht="25.5">
      <c r="C22" s="3" t="s">
        <v>528</v>
      </c>
      <c r="D22" s="69">
        <v>301865</v>
      </c>
      <c r="E22" s="4">
        <v>3000000</v>
      </c>
      <c r="F22" s="4">
        <v>1968204</v>
      </c>
      <c r="G22" s="4">
        <f t="shared" si="0"/>
        <v>1031796</v>
      </c>
      <c r="H22" s="4"/>
      <c r="I22" s="4"/>
      <c r="J22" s="15"/>
    </row>
    <row r="23" spans="3:10" ht="12.75">
      <c r="C23" s="3"/>
      <c r="D23" s="31"/>
      <c r="E23" s="4"/>
      <c r="F23" s="4"/>
      <c r="G23" s="4"/>
      <c r="H23" s="4"/>
      <c r="I23" s="4"/>
      <c r="J23" s="15"/>
    </row>
    <row r="24" spans="2:10" ht="12.75">
      <c r="B24">
        <v>103</v>
      </c>
      <c r="C24" s="3" t="s">
        <v>233</v>
      </c>
      <c r="D24" s="31"/>
      <c r="E24" s="4"/>
      <c r="F24" s="4"/>
      <c r="G24" s="4"/>
      <c r="H24" s="4"/>
      <c r="I24" s="4"/>
      <c r="J24" s="15"/>
    </row>
    <row r="25" spans="3:10" ht="12.75">
      <c r="C25" t="s">
        <v>512</v>
      </c>
      <c r="D25" s="70">
        <v>650811</v>
      </c>
      <c r="E25" s="4">
        <v>-13266209</v>
      </c>
      <c r="F25" s="4">
        <v>-16351045</v>
      </c>
      <c r="G25" s="4">
        <f aca="true" t="shared" si="1" ref="G25:G30">SUM(E25-F25)</f>
        <v>3084836</v>
      </c>
      <c r="H25" s="4"/>
      <c r="I25" s="4"/>
      <c r="J25" s="15"/>
    </row>
    <row r="26" spans="3:10" ht="12.75">
      <c r="C26" t="s">
        <v>513</v>
      </c>
      <c r="D26" s="70">
        <v>650812</v>
      </c>
      <c r="E26" s="4">
        <v>42801151</v>
      </c>
      <c r="F26" s="4">
        <v>40694167</v>
      </c>
      <c r="G26" s="4">
        <f t="shared" si="1"/>
        <v>2106984</v>
      </c>
      <c r="H26" s="4"/>
      <c r="I26" s="4"/>
      <c r="J26" s="15"/>
    </row>
    <row r="27" spans="3:10" ht="25.5">
      <c r="C27" s="3" t="s">
        <v>514</v>
      </c>
      <c r="D27" s="70">
        <v>650813</v>
      </c>
      <c r="E27" s="4">
        <v>0</v>
      </c>
      <c r="F27" s="4">
        <v>810483</v>
      </c>
      <c r="G27" s="4">
        <f t="shared" si="1"/>
        <v>-810483</v>
      </c>
      <c r="H27" s="4"/>
      <c r="I27" s="4"/>
      <c r="J27" s="15"/>
    </row>
    <row r="28" spans="3:10" ht="12.75">
      <c r="C28" s="3" t="s">
        <v>531</v>
      </c>
      <c r="D28" s="70">
        <v>650817</v>
      </c>
      <c r="E28" s="4">
        <v>0</v>
      </c>
      <c r="F28" s="4">
        <v>21000</v>
      </c>
      <c r="G28" s="4">
        <f t="shared" si="1"/>
        <v>-21000</v>
      </c>
      <c r="H28" s="4"/>
      <c r="I28" s="4"/>
      <c r="J28" s="15"/>
    </row>
    <row r="29" spans="3:10" ht="25.5">
      <c r="C29" s="3" t="s">
        <v>529</v>
      </c>
      <c r="D29" s="70">
        <v>670805</v>
      </c>
      <c r="E29" s="4">
        <v>13279940</v>
      </c>
      <c r="F29" s="4">
        <v>0</v>
      </c>
      <c r="G29" s="4">
        <f t="shared" si="1"/>
        <v>13279940</v>
      </c>
      <c r="H29" s="4"/>
      <c r="I29" s="4"/>
      <c r="J29" s="15"/>
    </row>
    <row r="30" spans="3:10" ht="25.5">
      <c r="C30" s="3" t="s">
        <v>530</v>
      </c>
      <c r="D30" s="70">
        <v>670810</v>
      </c>
      <c r="E30" s="4">
        <v>3320000</v>
      </c>
      <c r="F30" s="4">
        <v>0</v>
      </c>
      <c r="G30" s="4">
        <f t="shared" si="1"/>
        <v>3320000</v>
      </c>
      <c r="H30" s="4"/>
      <c r="I30" s="4"/>
      <c r="J30" s="15"/>
    </row>
    <row r="31" spans="5:10" ht="12.75">
      <c r="E31" s="4"/>
      <c r="F31" s="4"/>
      <c r="G31" s="4"/>
      <c r="H31" s="4"/>
      <c r="I31" s="4"/>
      <c r="J31" s="15"/>
    </row>
    <row r="32" spans="2:10" ht="12.75">
      <c r="B32">
        <v>108</v>
      </c>
      <c r="C32" t="s">
        <v>236</v>
      </c>
      <c r="E32" s="4"/>
      <c r="F32" s="4"/>
      <c r="G32" s="4">
        <f>SUM(E32-F32)</f>
        <v>0</v>
      </c>
      <c r="H32" s="4"/>
      <c r="I32" s="4"/>
      <c r="J32" s="15"/>
    </row>
    <row r="33" spans="3:10" ht="12.75">
      <c r="C33" t="s">
        <v>263</v>
      </c>
      <c r="D33" s="70">
        <v>650802</v>
      </c>
      <c r="E33" s="4">
        <v>16078405</v>
      </c>
      <c r="F33" s="4">
        <v>1104066</v>
      </c>
      <c r="G33" s="58">
        <v>8100000</v>
      </c>
      <c r="H33" s="4"/>
      <c r="I33" s="23" t="s">
        <v>362</v>
      </c>
      <c r="J33" s="15"/>
    </row>
    <row r="34" spans="3:10" ht="12.75">
      <c r="C34" s="3" t="s">
        <v>344</v>
      </c>
      <c r="D34" s="69">
        <v>650808</v>
      </c>
      <c r="E34" s="4">
        <v>100000</v>
      </c>
      <c r="F34" s="4">
        <v>0</v>
      </c>
      <c r="G34" s="4">
        <f>SUM(E34-F34)</f>
        <v>100000</v>
      </c>
      <c r="H34" s="4"/>
      <c r="I34" s="4"/>
      <c r="J34" s="15"/>
    </row>
    <row r="35" spans="3:10" ht="12.75">
      <c r="C35" s="3"/>
      <c r="D35" s="31"/>
      <c r="E35" s="4"/>
      <c r="F35" s="4"/>
      <c r="G35" s="4"/>
      <c r="H35" s="4"/>
      <c r="I35" s="4"/>
      <c r="J35" s="15"/>
    </row>
    <row r="36" spans="2:10" s="1" customFormat="1" ht="12.75">
      <c r="B36" s="1" t="s">
        <v>10</v>
      </c>
      <c r="D36" s="25"/>
      <c r="E36" s="16"/>
      <c r="F36" s="16"/>
      <c r="G36" s="16">
        <f>SUM(G10:G35)</f>
        <v>36057193</v>
      </c>
      <c r="H36" s="16"/>
      <c r="I36" s="16"/>
      <c r="J36" s="17"/>
    </row>
    <row r="37" spans="5:10" ht="12.75">
      <c r="E37" s="4"/>
      <c r="F37" s="4"/>
      <c r="G37" s="4"/>
      <c r="H37" s="4"/>
      <c r="I37" s="4"/>
      <c r="J37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M4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4" max="4" width="10.28125" style="21" bestFit="1" customWidth="1"/>
    <col min="5" max="6" width="13.140625" style="0" customWidth="1"/>
    <col min="7" max="7" width="13.7109375" style="0" customWidth="1"/>
    <col min="8" max="8" width="6.7109375" style="0" customWidth="1"/>
    <col min="9" max="9" width="2.421875" style="0" customWidth="1"/>
    <col min="10" max="10" width="16.28125" style="5" customWidth="1"/>
  </cols>
  <sheetData>
    <row r="1" ht="13.5" thickBot="1"/>
    <row r="2" spans="2:13" ht="26.25" thickBot="1">
      <c r="B2" s="79" t="str">
        <f>Total!B1</f>
        <v>Budgetoverførsler fra 2012 til 2013</v>
      </c>
      <c r="C2" s="80"/>
      <c r="D2" s="80"/>
      <c r="E2" s="80"/>
      <c r="F2" s="80"/>
      <c r="G2" s="80"/>
      <c r="H2" s="80"/>
      <c r="I2" s="80"/>
      <c r="J2" s="80"/>
      <c r="K2" s="83"/>
      <c r="L2" s="83"/>
      <c r="M2" s="84"/>
    </row>
    <row r="4" spans="2:3" ht="18">
      <c r="B4" s="65" t="s">
        <v>29</v>
      </c>
      <c r="C4" s="2"/>
    </row>
    <row r="5" ht="18">
      <c r="B5" s="65" t="s">
        <v>17</v>
      </c>
    </row>
    <row r="6" spans="2:13" s="1" customFormat="1" ht="39" customHeight="1">
      <c r="B6" s="90" t="s">
        <v>27</v>
      </c>
      <c r="C6" s="90"/>
      <c r="D6" s="95" t="s">
        <v>28</v>
      </c>
      <c r="E6" s="92" t="s">
        <v>535</v>
      </c>
      <c r="F6" s="92" t="s">
        <v>536</v>
      </c>
      <c r="G6" s="87" t="s">
        <v>534</v>
      </c>
      <c r="H6" s="92"/>
      <c r="I6" s="92"/>
      <c r="J6" s="92" t="s">
        <v>18</v>
      </c>
      <c r="K6" s="86"/>
      <c r="L6" s="86"/>
      <c r="M6" s="86"/>
    </row>
    <row r="7" spans="7:9" ht="24" customHeight="1">
      <c r="G7" s="73" t="s">
        <v>24</v>
      </c>
      <c r="H7" s="14"/>
      <c r="I7" s="14"/>
    </row>
    <row r="8" ht="12.75">
      <c r="B8" s="22" t="s">
        <v>163</v>
      </c>
    </row>
    <row r="10" spans="2:10" s="26" customFormat="1" ht="25.5" customHeight="1">
      <c r="B10" s="38">
        <v>504</v>
      </c>
      <c r="C10" s="39" t="s">
        <v>162</v>
      </c>
      <c r="D10" s="40" t="s">
        <v>378</v>
      </c>
      <c r="E10" s="41">
        <v>215512</v>
      </c>
      <c r="F10" s="41">
        <v>39751</v>
      </c>
      <c r="G10" s="41">
        <f>SUM(E10-F10)</f>
        <v>175761</v>
      </c>
      <c r="H10" s="27"/>
      <c r="I10" s="27"/>
      <c r="J10" s="28">
        <v>1080964</v>
      </c>
    </row>
    <row r="11" spans="2:10" s="26" customFormat="1" ht="27" customHeight="1">
      <c r="B11" s="38">
        <v>504</v>
      </c>
      <c r="C11" s="39" t="s">
        <v>164</v>
      </c>
      <c r="D11" s="40" t="s">
        <v>379</v>
      </c>
      <c r="E11" s="41">
        <v>2261956</v>
      </c>
      <c r="F11" s="41">
        <v>1606767</v>
      </c>
      <c r="G11" s="41">
        <f aca="true" t="shared" si="0" ref="G11:G44">SUM(E11-F11)</f>
        <v>655189</v>
      </c>
      <c r="H11" s="27"/>
      <c r="I11" s="27"/>
      <c r="J11" s="28">
        <v>1080964</v>
      </c>
    </row>
    <row r="12" spans="2:10" s="26" customFormat="1" ht="25.5">
      <c r="B12" s="38">
        <v>504</v>
      </c>
      <c r="C12" s="39" t="s">
        <v>165</v>
      </c>
      <c r="D12" s="40" t="s">
        <v>380</v>
      </c>
      <c r="E12" s="41">
        <v>277158</v>
      </c>
      <c r="F12" s="41">
        <v>190910</v>
      </c>
      <c r="G12" s="41">
        <f t="shared" si="0"/>
        <v>86248</v>
      </c>
      <c r="H12" s="27"/>
      <c r="I12" s="27"/>
      <c r="J12" s="28">
        <v>1080964</v>
      </c>
    </row>
    <row r="13" spans="2:10" s="26" customFormat="1" ht="25.5">
      <c r="B13" s="38">
        <v>504</v>
      </c>
      <c r="C13" s="39" t="s">
        <v>166</v>
      </c>
      <c r="D13" s="40" t="s">
        <v>381</v>
      </c>
      <c r="E13" s="41">
        <v>1689315</v>
      </c>
      <c r="F13" s="41">
        <v>937480</v>
      </c>
      <c r="G13" s="41">
        <f t="shared" si="0"/>
        <v>751835</v>
      </c>
      <c r="H13" s="27"/>
      <c r="I13" s="27"/>
      <c r="J13" s="28">
        <v>1080964</v>
      </c>
    </row>
    <row r="14" spans="2:10" s="26" customFormat="1" ht="25.5">
      <c r="B14" s="38">
        <v>504</v>
      </c>
      <c r="C14" s="39" t="s">
        <v>179</v>
      </c>
      <c r="D14" s="40" t="s">
        <v>382</v>
      </c>
      <c r="E14" s="41">
        <v>446075</v>
      </c>
      <c r="F14" s="41">
        <v>123576</v>
      </c>
      <c r="G14" s="41">
        <f t="shared" si="0"/>
        <v>322499</v>
      </c>
      <c r="H14" s="27"/>
      <c r="I14" s="27"/>
      <c r="J14" s="28">
        <v>1080964</v>
      </c>
    </row>
    <row r="15" spans="2:10" s="26" customFormat="1" ht="25.5">
      <c r="B15" s="38">
        <v>504</v>
      </c>
      <c r="C15" s="39" t="s">
        <v>280</v>
      </c>
      <c r="D15" s="42">
        <v>15813</v>
      </c>
      <c r="E15" s="41">
        <v>875000</v>
      </c>
      <c r="F15" s="41">
        <v>696180</v>
      </c>
      <c r="G15" s="41">
        <f t="shared" si="0"/>
        <v>178820</v>
      </c>
      <c r="H15" s="27"/>
      <c r="I15" s="27"/>
      <c r="J15" s="28">
        <v>1080964</v>
      </c>
    </row>
    <row r="16" spans="2:10" s="26" customFormat="1" ht="25.5">
      <c r="B16" s="38">
        <v>504</v>
      </c>
      <c r="C16" s="39" t="s">
        <v>411</v>
      </c>
      <c r="D16" s="42" t="s">
        <v>412</v>
      </c>
      <c r="E16" s="41">
        <v>464707</v>
      </c>
      <c r="F16" s="41">
        <v>45000</v>
      </c>
      <c r="G16" s="41">
        <f t="shared" si="0"/>
        <v>419707</v>
      </c>
      <c r="H16" s="27"/>
      <c r="I16" s="27"/>
      <c r="J16" s="28">
        <v>1080964</v>
      </c>
    </row>
    <row r="17" spans="2:10" s="26" customFormat="1" ht="12.75">
      <c r="B17" s="38">
        <v>501</v>
      </c>
      <c r="C17" s="39" t="s">
        <v>167</v>
      </c>
      <c r="D17" s="75">
        <v>205804</v>
      </c>
      <c r="E17" s="41">
        <v>2691500</v>
      </c>
      <c r="F17" s="41">
        <v>1754367</v>
      </c>
      <c r="G17" s="41">
        <f t="shared" si="0"/>
        <v>937133</v>
      </c>
      <c r="H17" s="27"/>
      <c r="I17" s="27"/>
      <c r="J17" s="28">
        <v>1080964</v>
      </c>
    </row>
    <row r="18" spans="2:10" s="26" customFormat="1" ht="12.75">
      <c r="B18" s="29">
        <v>502</v>
      </c>
      <c r="C18" s="35" t="s">
        <v>413</v>
      </c>
      <c r="D18" s="97" t="s">
        <v>414</v>
      </c>
      <c r="E18" s="36">
        <v>1000000</v>
      </c>
      <c r="F18" s="36">
        <v>628916</v>
      </c>
      <c r="G18" s="36">
        <f>SUM(E18-F18)</f>
        <v>371084</v>
      </c>
      <c r="H18" s="27"/>
      <c r="I18" s="27"/>
      <c r="J18" s="28">
        <v>1080964</v>
      </c>
    </row>
    <row r="19" spans="2:10" s="26" customFormat="1" ht="25.5">
      <c r="B19" s="29">
        <v>502</v>
      </c>
      <c r="C19" s="35" t="s">
        <v>168</v>
      </c>
      <c r="D19" s="76">
        <v>222818</v>
      </c>
      <c r="E19" s="36">
        <v>471605</v>
      </c>
      <c r="F19" s="36">
        <v>461642</v>
      </c>
      <c r="G19" s="36">
        <f>SUM(E19-F19)</f>
        <v>9963</v>
      </c>
      <c r="H19" s="27"/>
      <c r="I19" s="27"/>
      <c r="J19" s="28">
        <v>1080964</v>
      </c>
    </row>
    <row r="20" spans="2:10" s="26" customFormat="1" ht="12.75">
      <c r="B20" s="29">
        <v>502</v>
      </c>
      <c r="C20" s="35" t="s">
        <v>169</v>
      </c>
      <c r="D20" s="76">
        <v>222820</v>
      </c>
      <c r="E20" s="36">
        <v>504019</v>
      </c>
      <c r="F20" s="36">
        <v>0</v>
      </c>
      <c r="G20" s="36">
        <f>SUM(E20-F20)</f>
        <v>504019</v>
      </c>
      <c r="H20" s="27"/>
      <c r="I20" s="27"/>
      <c r="J20" s="28">
        <v>1080964</v>
      </c>
    </row>
    <row r="21" spans="2:10" s="26" customFormat="1" ht="12.75">
      <c r="B21" s="29">
        <v>502</v>
      </c>
      <c r="C21" s="35" t="s">
        <v>170</v>
      </c>
      <c r="D21" s="76">
        <v>222821</v>
      </c>
      <c r="E21" s="36">
        <v>96908</v>
      </c>
      <c r="F21" s="36">
        <v>0</v>
      </c>
      <c r="G21" s="36">
        <f>SUM(E21-F21)</f>
        <v>96908</v>
      </c>
      <c r="H21" s="27"/>
      <c r="I21" s="27"/>
      <c r="J21" s="28">
        <v>1080964</v>
      </c>
    </row>
    <row r="22" spans="2:10" s="26" customFormat="1" ht="12.75">
      <c r="B22" s="29">
        <v>502</v>
      </c>
      <c r="C22" s="35" t="s">
        <v>171</v>
      </c>
      <c r="D22" s="76">
        <v>222826</v>
      </c>
      <c r="E22" s="36">
        <v>2747325</v>
      </c>
      <c r="F22" s="36">
        <v>1470194</v>
      </c>
      <c r="G22" s="36">
        <f t="shared" si="0"/>
        <v>1277131</v>
      </c>
      <c r="H22" s="27"/>
      <c r="I22" s="27"/>
      <c r="J22" s="28">
        <v>1080964</v>
      </c>
    </row>
    <row r="23" spans="2:10" s="26" customFormat="1" ht="12.75">
      <c r="B23" s="29">
        <v>502</v>
      </c>
      <c r="C23" s="35" t="s">
        <v>172</v>
      </c>
      <c r="D23" s="76">
        <v>222831</v>
      </c>
      <c r="E23" s="36">
        <v>697896</v>
      </c>
      <c r="F23" s="36">
        <v>8377</v>
      </c>
      <c r="G23" s="36">
        <f t="shared" si="0"/>
        <v>689519</v>
      </c>
      <c r="H23" s="27"/>
      <c r="I23" s="27"/>
      <c r="J23" s="28">
        <v>1080964</v>
      </c>
    </row>
    <row r="24" spans="2:10" s="26" customFormat="1" ht="25.5">
      <c r="B24" s="29">
        <v>502</v>
      </c>
      <c r="C24" s="35" t="s">
        <v>173</v>
      </c>
      <c r="D24" s="76">
        <v>222833</v>
      </c>
      <c r="E24" s="36">
        <v>45733</v>
      </c>
      <c r="F24" s="36">
        <v>0</v>
      </c>
      <c r="G24" s="36">
        <f t="shared" si="0"/>
        <v>45733</v>
      </c>
      <c r="H24" s="27"/>
      <c r="I24" s="27"/>
      <c r="J24" s="28">
        <v>1080964</v>
      </c>
    </row>
    <row r="25" spans="2:10" s="26" customFormat="1" ht="12.75">
      <c r="B25" s="29">
        <v>502</v>
      </c>
      <c r="C25" s="37" t="s">
        <v>176</v>
      </c>
      <c r="D25" s="76">
        <v>222840</v>
      </c>
      <c r="E25" s="36">
        <v>351967</v>
      </c>
      <c r="F25" s="36">
        <v>758129</v>
      </c>
      <c r="G25" s="36">
        <f aca="true" t="shared" si="1" ref="G25:G32">SUM(E25-F25)</f>
        <v>-406162</v>
      </c>
      <c r="H25" s="27"/>
      <c r="I25" s="27"/>
      <c r="J25" s="28">
        <v>1080964</v>
      </c>
    </row>
    <row r="26" spans="2:10" s="26" customFormat="1" ht="25.5">
      <c r="B26" s="29">
        <v>502</v>
      </c>
      <c r="C26" s="37" t="s">
        <v>177</v>
      </c>
      <c r="D26" s="76">
        <v>222842</v>
      </c>
      <c r="E26" s="36">
        <v>142359</v>
      </c>
      <c r="F26" s="36">
        <v>80949</v>
      </c>
      <c r="G26" s="36">
        <f t="shared" si="1"/>
        <v>61410</v>
      </c>
      <c r="H26" s="27"/>
      <c r="I26" s="27"/>
      <c r="J26" s="28">
        <v>1080964</v>
      </c>
    </row>
    <row r="27" spans="2:10" s="26" customFormat="1" ht="12.75">
      <c r="B27" s="29">
        <v>502</v>
      </c>
      <c r="C27" s="37" t="s">
        <v>174</v>
      </c>
      <c r="D27" s="76">
        <v>222846</v>
      </c>
      <c r="E27" s="36">
        <v>0</v>
      </c>
      <c r="F27" s="36">
        <v>7450</v>
      </c>
      <c r="G27" s="36">
        <f t="shared" si="1"/>
        <v>-7450</v>
      </c>
      <c r="H27" s="27"/>
      <c r="I27" s="27"/>
      <c r="J27" s="28">
        <v>1080964</v>
      </c>
    </row>
    <row r="28" spans="2:10" s="26" customFormat="1" ht="12.75">
      <c r="B28" s="29">
        <v>502</v>
      </c>
      <c r="C28" s="37" t="s">
        <v>178</v>
      </c>
      <c r="D28" s="76">
        <v>222852</v>
      </c>
      <c r="E28" s="36">
        <v>920733</v>
      </c>
      <c r="F28" s="36">
        <v>63294</v>
      </c>
      <c r="G28" s="36">
        <f t="shared" si="1"/>
        <v>857439</v>
      </c>
      <c r="H28" s="27"/>
      <c r="I28" s="27"/>
      <c r="J28" s="28">
        <v>1080964</v>
      </c>
    </row>
    <row r="29" spans="2:10" s="26" customFormat="1" ht="25.5">
      <c r="B29" s="29">
        <v>502</v>
      </c>
      <c r="C29" s="37" t="s">
        <v>273</v>
      </c>
      <c r="D29" s="76">
        <v>222854</v>
      </c>
      <c r="E29" s="36">
        <v>2237753</v>
      </c>
      <c r="F29" s="36">
        <v>2482214</v>
      </c>
      <c r="G29" s="36">
        <f t="shared" si="1"/>
        <v>-244461</v>
      </c>
      <c r="H29" s="27"/>
      <c r="I29" s="27"/>
      <c r="J29" s="28">
        <v>1080964</v>
      </c>
    </row>
    <row r="30" spans="2:10" s="26" customFormat="1" ht="12.75">
      <c r="B30" s="29">
        <v>502</v>
      </c>
      <c r="C30" s="37" t="s">
        <v>274</v>
      </c>
      <c r="D30" s="76">
        <v>222855</v>
      </c>
      <c r="E30" s="36">
        <v>1827553</v>
      </c>
      <c r="F30" s="36">
        <v>1101237</v>
      </c>
      <c r="G30" s="36">
        <f t="shared" si="1"/>
        <v>726316</v>
      </c>
      <c r="H30" s="27"/>
      <c r="I30" s="27"/>
      <c r="J30" s="28">
        <v>1080964</v>
      </c>
    </row>
    <row r="31" spans="2:10" s="26" customFormat="1" ht="12.75">
      <c r="B31" s="29">
        <v>502</v>
      </c>
      <c r="C31" s="37" t="s">
        <v>175</v>
      </c>
      <c r="D31" s="76">
        <v>222856</v>
      </c>
      <c r="E31" s="36">
        <v>0</v>
      </c>
      <c r="F31" s="36">
        <v>142814</v>
      </c>
      <c r="G31" s="36">
        <f>SUM(E31-F31)</f>
        <v>-142814</v>
      </c>
      <c r="H31" s="27"/>
      <c r="I31" s="27"/>
      <c r="J31" s="28">
        <v>1080964</v>
      </c>
    </row>
    <row r="32" spans="2:10" s="26" customFormat="1" ht="12.75">
      <c r="B32" s="29">
        <v>502</v>
      </c>
      <c r="C32" s="37" t="s">
        <v>275</v>
      </c>
      <c r="D32" s="76">
        <v>222857</v>
      </c>
      <c r="E32" s="36">
        <v>436000</v>
      </c>
      <c r="F32" s="36">
        <v>341686</v>
      </c>
      <c r="G32" s="36">
        <f t="shared" si="1"/>
        <v>94314</v>
      </c>
      <c r="H32" s="27"/>
      <c r="I32" s="27"/>
      <c r="J32" s="28">
        <v>1080964</v>
      </c>
    </row>
    <row r="33" spans="2:10" s="26" customFormat="1" ht="12.75">
      <c r="B33" s="29">
        <v>502</v>
      </c>
      <c r="C33" s="37" t="s">
        <v>276</v>
      </c>
      <c r="D33" s="76">
        <v>222863</v>
      </c>
      <c r="E33" s="36">
        <v>297604</v>
      </c>
      <c r="F33" s="36">
        <v>513244</v>
      </c>
      <c r="G33" s="36">
        <f t="shared" si="0"/>
        <v>-215640</v>
      </c>
      <c r="H33" s="27"/>
      <c r="I33" s="27"/>
      <c r="J33" s="28">
        <v>1080964</v>
      </c>
    </row>
    <row r="34" spans="2:10" s="26" customFormat="1" ht="12.75">
      <c r="B34" s="29">
        <v>502</v>
      </c>
      <c r="C34" s="37" t="s">
        <v>277</v>
      </c>
      <c r="D34" s="76">
        <v>222865</v>
      </c>
      <c r="E34" s="36">
        <v>429303</v>
      </c>
      <c r="F34" s="36">
        <v>0</v>
      </c>
      <c r="G34" s="36">
        <f t="shared" si="0"/>
        <v>429303</v>
      </c>
      <c r="H34" s="27"/>
      <c r="I34" s="27"/>
      <c r="J34" s="28">
        <v>1080964</v>
      </c>
    </row>
    <row r="35" spans="2:10" s="26" customFormat="1" ht="12.75">
      <c r="B35" s="29">
        <v>502</v>
      </c>
      <c r="C35" s="37" t="s">
        <v>278</v>
      </c>
      <c r="D35" s="76">
        <v>222866</v>
      </c>
      <c r="E35" s="36">
        <v>3000</v>
      </c>
      <c r="F35" s="36">
        <v>352742</v>
      </c>
      <c r="G35" s="36">
        <f t="shared" si="0"/>
        <v>-349742</v>
      </c>
      <c r="H35" s="27"/>
      <c r="I35" s="27"/>
      <c r="J35" s="28">
        <v>1080964</v>
      </c>
    </row>
    <row r="36" spans="2:10" s="26" customFormat="1" ht="12.75">
      <c r="B36" s="29">
        <v>502</v>
      </c>
      <c r="C36" s="37" t="s">
        <v>279</v>
      </c>
      <c r="D36" s="76">
        <v>222867</v>
      </c>
      <c r="E36" s="36">
        <v>1565114</v>
      </c>
      <c r="F36" s="36">
        <v>1674370</v>
      </c>
      <c r="G36" s="36">
        <f t="shared" si="0"/>
        <v>-109256</v>
      </c>
      <c r="H36" s="27"/>
      <c r="I36" s="27"/>
      <c r="J36" s="28">
        <v>1080964</v>
      </c>
    </row>
    <row r="37" spans="2:10" s="26" customFormat="1" ht="12.75">
      <c r="B37" s="29">
        <v>502</v>
      </c>
      <c r="C37" s="37" t="s">
        <v>415</v>
      </c>
      <c r="D37" s="76">
        <v>222873</v>
      </c>
      <c r="E37" s="36">
        <v>500000</v>
      </c>
      <c r="F37" s="36">
        <v>0</v>
      </c>
      <c r="G37" s="36">
        <f t="shared" si="0"/>
        <v>500000</v>
      </c>
      <c r="H37" s="27"/>
      <c r="I37" s="27"/>
      <c r="J37" s="28">
        <v>1080964</v>
      </c>
    </row>
    <row r="38" spans="2:10" s="26" customFormat="1" ht="12.75">
      <c r="B38" s="29">
        <v>502</v>
      </c>
      <c r="C38" s="37" t="s">
        <v>416</v>
      </c>
      <c r="D38" s="76">
        <v>222875</v>
      </c>
      <c r="E38" s="36">
        <v>3257000</v>
      </c>
      <c r="F38" s="36">
        <v>2801911</v>
      </c>
      <c r="G38" s="36">
        <f t="shared" si="0"/>
        <v>455089</v>
      </c>
      <c r="H38" s="27"/>
      <c r="I38" s="27"/>
      <c r="J38" s="28">
        <v>1080964</v>
      </c>
    </row>
    <row r="39" spans="2:10" s="26" customFormat="1" ht="12.75">
      <c r="B39" s="29">
        <v>502</v>
      </c>
      <c r="C39" s="37" t="s">
        <v>417</v>
      </c>
      <c r="D39" s="76">
        <v>222876</v>
      </c>
      <c r="E39" s="36">
        <v>1743000</v>
      </c>
      <c r="F39" s="36">
        <v>1350143</v>
      </c>
      <c r="G39" s="36">
        <f t="shared" si="0"/>
        <v>392857</v>
      </c>
      <c r="H39" s="27"/>
      <c r="I39" s="27"/>
      <c r="J39" s="28">
        <v>1080964</v>
      </c>
    </row>
    <row r="40" spans="2:10" s="26" customFormat="1" ht="12.75">
      <c r="B40" s="29">
        <v>502</v>
      </c>
      <c r="C40" s="37" t="s">
        <v>418</v>
      </c>
      <c r="D40" s="76">
        <v>222877</v>
      </c>
      <c r="E40" s="36">
        <v>2500000</v>
      </c>
      <c r="F40" s="36">
        <v>137850</v>
      </c>
      <c r="G40" s="36">
        <f t="shared" si="0"/>
        <v>2362150</v>
      </c>
      <c r="H40" s="27"/>
      <c r="I40" s="27"/>
      <c r="J40" s="28">
        <v>1080964</v>
      </c>
    </row>
    <row r="41" spans="2:10" s="26" customFormat="1" ht="12.75">
      <c r="B41" s="29">
        <v>502</v>
      </c>
      <c r="C41" s="37" t="s">
        <v>419</v>
      </c>
      <c r="D41" s="76">
        <v>222879</v>
      </c>
      <c r="E41" s="36">
        <v>2000000</v>
      </c>
      <c r="F41" s="36">
        <v>50602</v>
      </c>
      <c r="G41" s="36">
        <f t="shared" si="0"/>
        <v>1949398</v>
      </c>
      <c r="H41" s="27"/>
      <c r="I41" s="27"/>
      <c r="J41" s="28">
        <v>1080964</v>
      </c>
    </row>
    <row r="42" spans="2:10" s="26" customFormat="1" ht="25.5">
      <c r="B42" s="29">
        <v>502</v>
      </c>
      <c r="C42" s="37" t="s">
        <v>420</v>
      </c>
      <c r="D42" s="76">
        <v>222881</v>
      </c>
      <c r="E42" s="36">
        <v>409000</v>
      </c>
      <c r="F42" s="36">
        <v>80670</v>
      </c>
      <c r="G42" s="36">
        <f t="shared" si="0"/>
        <v>328330</v>
      </c>
      <c r="H42" s="27"/>
      <c r="I42" s="27"/>
      <c r="J42" s="28">
        <v>1080964</v>
      </c>
    </row>
    <row r="43" spans="2:10" s="26" customFormat="1" ht="25.5">
      <c r="B43" s="29">
        <v>502</v>
      </c>
      <c r="C43" s="37" t="s">
        <v>421</v>
      </c>
      <c r="D43" s="76">
        <v>222882</v>
      </c>
      <c r="E43" s="36">
        <v>350000</v>
      </c>
      <c r="F43" s="36">
        <v>0</v>
      </c>
      <c r="G43" s="36">
        <f t="shared" si="0"/>
        <v>350000</v>
      </c>
      <c r="H43" s="27"/>
      <c r="I43" s="27"/>
      <c r="J43" s="28">
        <v>1080964</v>
      </c>
    </row>
    <row r="44" spans="2:10" s="26" customFormat="1" ht="25.5">
      <c r="B44" s="29">
        <v>502</v>
      </c>
      <c r="C44" s="37" t="s">
        <v>422</v>
      </c>
      <c r="D44" s="76">
        <v>222883</v>
      </c>
      <c r="E44" s="36">
        <v>1343200</v>
      </c>
      <c r="F44" s="36">
        <v>0</v>
      </c>
      <c r="G44" s="36">
        <f t="shared" si="0"/>
        <v>1343200</v>
      </c>
      <c r="H44" s="27"/>
      <c r="I44" s="27"/>
      <c r="J44" s="28">
        <v>1080964</v>
      </c>
    </row>
    <row r="45" spans="2:10" s="1" customFormat="1" ht="12.75">
      <c r="B45" s="1" t="s">
        <v>10</v>
      </c>
      <c r="D45" s="25"/>
      <c r="E45" s="16">
        <f>SUM(E10:E44)</f>
        <v>34798295</v>
      </c>
      <c r="F45" s="16">
        <f>SUM(F10:F44)</f>
        <v>19902465</v>
      </c>
      <c r="G45" s="16">
        <f>SUM(G10:G44)</f>
        <v>14895830</v>
      </c>
      <c r="H45" s="16"/>
      <c r="I45" s="16"/>
      <c r="J45" s="17"/>
    </row>
    <row r="46" spans="5:10" ht="12.75">
      <c r="E46" s="4"/>
      <c r="F46" s="4"/>
      <c r="G46" s="4"/>
      <c r="H46" s="4"/>
      <c r="I46" s="4"/>
      <c r="J46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Søren Poulsen</cp:lastModifiedBy>
  <cp:lastPrinted>2013-03-14T12:10:55Z</cp:lastPrinted>
  <dcterms:created xsi:type="dcterms:W3CDTF">2008-01-30T07:27:00Z</dcterms:created>
  <dcterms:modified xsi:type="dcterms:W3CDTF">2013-03-15T10:41:42Z</dcterms:modified>
  <cp:category/>
  <cp:version/>
  <cp:contentType/>
  <cp:contentStatus/>
</cp:coreProperties>
</file>